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City logistics\Sulpiter\application\application-LSI\"/>
    </mc:Choice>
  </mc:AlternateContent>
  <bookViews>
    <workbookView xWindow="0" yWindow="0" windowWidth="20730" windowHeight="9945" tabRatio="650" firstSheet="4" activeTab="11"/>
  </bookViews>
  <sheets>
    <sheet name="Introduction" sheetId="19" r:id="rId1"/>
    <sheet name="Weighting" sheetId="16" r:id="rId2"/>
    <sheet name="Economy and energy data" sheetId="8" r:id="rId3"/>
    <sheet name="Environment data" sheetId="6" r:id="rId4"/>
    <sheet name="Transport and mobility  data" sheetId="14" r:id="rId5"/>
    <sheet name="Society data" sheetId="13" r:id="rId6"/>
    <sheet name="Policy and measure data" sheetId="12" r:id="rId7"/>
    <sheet name="Social acceptance data" sheetId="11" r:id="rId8"/>
    <sheet name="User uptake data" sheetId="10" r:id="rId9"/>
    <sheet name="Before Scenario" sheetId="15" r:id="rId10"/>
    <sheet name="After Scenario" sheetId="17" r:id="rId11"/>
    <sheet name="Results" sheetId="5" r:id="rId12"/>
  </sheets>
  <definedNames>
    <definedName name="OLE_LINK1" localSheetId="4">'Transport and mobility  data'!$C$25</definedName>
  </definedNames>
  <calcPr calcId="152511"/>
</workbook>
</file>

<file path=xl/calcChain.xml><?xml version="1.0" encoding="utf-8"?>
<calcChain xmlns="http://schemas.openxmlformats.org/spreadsheetml/2006/main">
  <c r="E45" i="16" l="1"/>
  <c r="I92" i="17"/>
  <c r="I92" i="15"/>
  <c r="E42" i="6"/>
  <c r="E38" i="6"/>
  <c r="F35" i="6"/>
  <c r="E35" i="6"/>
  <c r="H2" i="15" l="1"/>
  <c r="H2" i="17"/>
  <c r="G2" i="17"/>
  <c r="G2" i="15"/>
  <c r="F8" i="8"/>
  <c r="E8" i="8"/>
  <c r="F54" i="17" l="1"/>
  <c r="F53" i="17"/>
  <c r="F52" i="17"/>
  <c r="F51" i="17"/>
  <c r="F50" i="17"/>
  <c r="F55" i="17"/>
  <c r="F21" i="14" l="1"/>
  <c r="F2" i="17"/>
  <c r="D135" i="17" l="1"/>
  <c r="D134" i="17"/>
  <c r="D133" i="17"/>
  <c r="D132" i="17"/>
  <c r="F132" i="17" s="1"/>
  <c r="G132" i="17" s="1"/>
  <c r="D130" i="17"/>
  <c r="F130" i="17" s="1"/>
  <c r="G130" i="17" s="1"/>
  <c r="D131" i="17"/>
  <c r="D129" i="17"/>
  <c r="D128" i="17"/>
  <c r="D127" i="17"/>
  <c r="D126" i="17"/>
  <c r="D125" i="17"/>
  <c r="D124" i="17"/>
  <c r="D123" i="17"/>
  <c r="F123" i="17" s="1"/>
  <c r="G123" i="17" s="1"/>
  <c r="D122" i="17"/>
  <c r="D121" i="17"/>
  <c r="F121" i="17" s="1"/>
  <c r="G121" i="17" s="1"/>
  <c r="D117" i="17"/>
  <c r="D118" i="17"/>
  <c r="F118" i="17" s="1"/>
  <c r="G118" i="17" s="1"/>
  <c r="D119" i="17"/>
  <c r="D120" i="17"/>
  <c r="D116" i="17"/>
  <c r="D115" i="17"/>
  <c r="F115" i="17" s="1"/>
  <c r="G115" i="17" s="1"/>
  <c r="D114" i="17"/>
  <c r="D113" i="17"/>
  <c r="F113" i="17" s="1"/>
  <c r="G113" i="17" s="1"/>
  <c r="D112" i="17"/>
  <c r="D111" i="17"/>
  <c r="D110" i="17"/>
  <c r="D94" i="17"/>
  <c r="D95" i="17"/>
  <c r="D96" i="17"/>
  <c r="D97" i="17"/>
  <c r="D98" i="17"/>
  <c r="D99" i="17"/>
  <c r="D100" i="17"/>
  <c r="F100" i="17" s="1"/>
  <c r="G100" i="17" s="1"/>
  <c r="D101" i="17"/>
  <c r="D102" i="17"/>
  <c r="D103" i="17"/>
  <c r="D104" i="17"/>
  <c r="D105" i="17"/>
  <c r="D106" i="17"/>
  <c r="D107" i="17"/>
  <c r="D108" i="17"/>
  <c r="F108" i="17" s="1"/>
  <c r="G108" i="17" s="1"/>
  <c r="D109" i="17"/>
  <c r="D93" i="17"/>
  <c r="D92" i="17"/>
  <c r="D91" i="17"/>
  <c r="F91" i="17" s="1"/>
  <c r="G91" i="17" s="1"/>
  <c r="H91" i="17" s="1"/>
  <c r="D90" i="17"/>
  <c r="D77" i="17"/>
  <c r="D78" i="17"/>
  <c r="D79" i="17"/>
  <c r="D80" i="17"/>
  <c r="F80" i="17" s="1"/>
  <c r="G80" i="17" s="1"/>
  <c r="D81" i="17"/>
  <c r="D82" i="17"/>
  <c r="F82" i="17" s="1"/>
  <c r="G82" i="17" s="1"/>
  <c r="D83" i="17"/>
  <c r="D84" i="17"/>
  <c r="F84" i="17" s="1"/>
  <c r="G84" i="17" s="1"/>
  <c r="D85" i="17"/>
  <c r="D86" i="17"/>
  <c r="F86" i="17" s="1"/>
  <c r="G86" i="17" s="1"/>
  <c r="D87" i="17"/>
  <c r="D88" i="17"/>
  <c r="F88" i="17" s="1"/>
  <c r="G88" i="17" s="1"/>
  <c r="D89" i="17"/>
  <c r="D76" i="17"/>
  <c r="D75" i="17"/>
  <c r="F75" i="17" s="1"/>
  <c r="G75" i="17" s="1"/>
  <c r="D74" i="17"/>
  <c r="D73" i="17"/>
  <c r="D72" i="17"/>
  <c r="F72" i="17" s="1"/>
  <c r="G72" i="17" s="1"/>
  <c r="D71" i="17"/>
  <c r="F71" i="17" s="1"/>
  <c r="G71" i="17" s="1"/>
  <c r="D70" i="17"/>
  <c r="F70" i="17" s="1"/>
  <c r="G70" i="17" s="1"/>
  <c r="D69" i="17"/>
  <c r="D68" i="17"/>
  <c r="F68" i="17" s="1"/>
  <c r="G68" i="17" s="1"/>
  <c r="D67" i="17"/>
  <c r="D66" i="17"/>
  <c r="D65" i="17"/>
  <c r="D64" i="17"/>
  <c r="F64" i="17" s="1"/>
  <c r="G64" i="17" s="1"/>
  <c r="D63" i="17"/>
  <c r="F63" i="17" s="1"/>
  <c r="G63" i="17" s="1"/>
  <c r="D62" i="17"/>
  <c r="F62" i="17" s="1"/>
  <c r="G62" i="17" s="1"/>
  <c r="D61" i="17"/>
  <c r="F61" i="17" s="1"/>
  <c r="G61" i="17" s="1"/>
  <c r="D60" i="17"/>
  <c r="F60" i="17" s="1"/>
  <c r="G60" i="17" s="1"/>
  <c r="D59" i="17"/>
  <c r="F59" i="17" s="1"/>
  <c r="G59" i="17" s="1"/>
  <c r="D58" i="17"/>
  <c r="D57" i="17"/>
  <c r="D56" i="17"/>
  <c r="F56" i="17" s="1"/>
  <c r="G56" i="17" s="1"/>
  <c r="H56" i="17" s="1"/>
  <c r="D55" i="17"/>
  <c r="D54" i="17"/>
  <c r="D53" i="17"/>
  <c r="D52" i="17"/>
  <c r="D51" i="17"/>
  <c r="D50" i="17"/>
  <c r="D49" i="17"/>
  <c r="D48" i="17"/>
  <c r="F48" i="17" s="1"/>
  <c r="G48" i="17" s="1"/>
  <c r="D47" i="17"/>
  <c r="F47" i="17" s="1"/>
  <c r="G47" i="17" s="1"/>
  <c r="D46" i="17"/>
  <c r="F46" i="17" s="1"/>
  <c r="G46" i="17" s="1"/>
  <c r="D45" i="17"/>
  <c r="D44" i="17"/>
  <c r="F44" i="17" s="1"/>
  <c r="G44" i="17" s="1"/>
  <c r="D35" i="17"/>
  <c r="D26" i="17"/>
  <c r="F26" i="17" s="1"/>
  <c r="G26" i="17" s="1"/>
  <c r="D27" i="17"/>
  <c r="F27" i="17" s="1"/>
  <c r="G27" i="17" s="1"/>
  <c r="D28" i="17"/>
  <c r="F28" i="17" s="1"/>
  <c r="G28" i="17" s="1"/>
  <c r="D29" i="17"/>
  <c r="D30" i="17"/>
  <c r="F30" i="17" s="1"/>
  <c r="G30" i="17" s="1"/>
  <c r="D31" i="17"/>
  <c r="F31" i="17" s="1"/>
  <c r="G31" i="17" s="1"/>
  <c r="D32" i="17"/>
  <c r="F32" i="17" s="1"/>
  <c r="G32" i="17" s="1"/>
  <c r="D33" i="17"/>
  <c r="D34" i="17"/>
  <c r="F34" i="17" s="1"/>
  <c r="G34" i="17" s="1"/>
  <c r="D25" i="17"/>
  <c r="F25" i="17" s="1"/>
  <c r="G25" i="17" s="1"/>
  <c r="D24" i="17"/>
  <c r="F24" i="17" s="1"/>
  <c r="G24" i="17" s="1"/>
  <c r="D23" i="17"/>
  <c r="F23" i="17" s="1"/>
  <c r="G23" i="17" s="1"/>
  <c r="D4" i="17"/>
  <c r="F4" i="17" s="1"/>
  <c r="D5" i="17"/>
  <c r="F5" i="17" s="1"/>
  <c r="G5" i="17" s="1"/>
  <c r="H5" i="17" s="1"/>
  <c r="D6" i="17"/>
  <c r="F6" i="17" s="1"/>
  <c r="D7" i="17"/>
  <c r="D8" i="17"/>
  <c r="F8" i="17" s="1"/>
  <c r="D9" i="17"/>
  <c r="F9" i="17" s="1"/>
  <c r="D10" i="17"/>
  <c r="F10" i="17" s="1"/>
  <c r="D11" i="17"/>
  <c r="D12" i="17"/>
  <c r="F12" i="17" s="1"/>
  <c r="D13" i="17"/>
  <c r="F13" i="17" s="1"/>
  <c r="D14" i="17"/>
  <c r="F14" i="17" s="1"/>
  <c r="D15" i="17"/>
  <c r="D16" i="17"/>
  <c r="F16" i="17" s="1"/>
  <c r="D17" i="17"/>
  <c r="F17" i="17" s="1"/>
  <c r="D18" i="17"/>
  <c r="F18" i="17" s="1"/>
  <c r="D19" i="17"/>
  <c r="D20" i="17"/>
  <c r="F20" i="17" s="1"/>
  <c r="D21" i="17"/>
  <c r="F21" i="17" s="1"/>
  <c r="D22" i="17"/>
  <c r="F22" i="17" s="1"/>
  <c r="D3" i="17"/>
  <c r="D2" i="17"/>
  <c r="I135" i="17"/>
  <c r="E135" i="17"/>
  <c r="F135" i="17"/>
  <c r="G135" i="17" s="1"/>
  <c r="H135" i="17" s="1"/>
  <c r="I134" i="17"/>
  <c r="E134" i="17"/>
  <c r="F134" i="17"/>
  <c r="G134" i="17" s="1"/>
  <c r="H134" i="17" s="1"/>
  <c r="I133" i="17"/>
  <c r="F133" i="17"/>
  <c r="G133" i="17" s="1"/>
  <c r="H133" i="17" s="1"/>
  <c r="E133" i="17"/>
  <c r="E132" i="17"/>
  <c r="F131" i="17"/>
  <c r="G131" i="17" s="1"/>
  <c r="E131" i="17"/>
  <c r="E130" i="17"/>
  <c r="F129" i="17"/>
  <c r="G129" i="17" s="1"/>
  <c r="E129" i="17"/>
  <c r="I128" i="17"/>
  <c r="F128" i="17"/>
  <c r="G128" i="17" s="1"/>
  <c r="E128" i="17"/>
  <c r="I127" i="17"/>
  <c r="E127" i="17"/>
  <c r="F127" i="17"/>
  <c r="G127" i="17" s="1"/>
  <c r="H127" i="17" s="1"/>
  <c r="E126" i="17"/>
  <c r="F126" i="17"/>
  <c r="G126" i="17" s="1"/>
  <c r="G125" i="17"/>
  <c r="E125" i="17"/>
  <c r="F125" i="17"/>
  <c r="E124" i="17"/>
  <c r="F124" i="17"/>
  <c r="G124" i="17" s="1"/>
  <c r="E123" i="17"/>
  <c r="I122" i="17"/>
  <c r="F122" i="17"/>
  <c r="G122" i="17" s="1"/>
  <c r="E122" i="17"/>
  <c r="E121" i="17"/>
  <c r="F120" i="17"/>
  <c r="G120" i="17" s="1"/>
  <c r="E120" i="17"/>
  <c r="F119" i="17"/>
  <c r="G119" i="17" s="1"/>
  <c r="E119" i="17"/>
  <c r="E118" i="17"/>
  <c r="F117" i="17"/>
  <c r="G117" i="17" s="1"/>
  <c r="E117" i="17"/>
  <c r="F116" i="17"/>
  <c r="G116" i="17" s="1"/>
  <c r="E116" i="17"/>
  <c r="I115" i="17"/>
  <c r="E115" i="17"/>
  <c r="E114" i="17"/>
  <c r="F114" i="17"/>
  <c r="G114" i="17" s="1"/>
  <c r="E113" i="17"/>
  <c r="E112" i="17"/>
  <c r="F112" i="17"/>
  <c r="G112" i="17" s="1"/>
  <c r="I111" i="17"/>
  <c r="E111" i="17"/>
  <c r="F111" i="17"/>
  <c r="G111" i="17" s="1"/>
  <c r="G110" i="17"/>
  <c r="E110" i="17"/>
  <c r="F110" i="17"/>
  <c r="E109" i="17"/>
  <c r="F109" i="17"/>
  <c r="G109" i="17" s="1"/>
  <c r="E108" i="17"/>
  <c r="E107" i="17"/>
  <c r="F107" i="17"/>
  <c r="G107" i="17" s="1"/>
  <c r="E106" i="17"/>
  <c r="F106" i="17"/>
  <c r="G106" i="17" s="1"/>
  <c r="G105" i="17"/>
  <c r="E105" i="17"/>
  <c r="F105" i="17"/>
  <c r="E104" i="17"/>
  <c r="F104" i="17"/>
  <c r="G104" i="17" s="1"/>
  <c r="E103" i="17"/>
  <c r="F103" i="17"/>
  <c r="G103" i="17" s="1"/>
  <c r="G102" i="17"/>
  <c r="E102" i="17"/>
  <c r="F102" i="17"/>
  <c r="E101" i="17"/>
  <c r="F101" i="17"/>
  <c r="G101" i="17" s="1"/>
  <c r="E100" i="17"/>
  <c r="E99" i="17"/>
  <c r="F99" i="17"/>
  <c r="G99" i="17" s="1"/>
  <c r="E98" i="17"/>
  <c r="F98" i="17"/>
  <c r="G98" i="17" s="1"/>
  <c r="G97" i="17"/>
  <c r="E97" i="17"/>
  <c r="F97" i="17"/>
  <c r="E96" i="17"/>
  <c r="F96" i="17"/>
  <c r="G96" i="17" s="1"/>
  <c r="E95" i="17"/>
  <c r="F95" i="17"/>
  <c r="G95" i="17" s="1"/>
  <c r="G94" i="17"/>
  <c r="E94" i="17"/>
  <c r="F94" i="17"/>
  <c r="E93" i="17"/>
  <c r="F93" i="17"/>
  <c r="G93" i="17" s="1"/>
  <c r="F92" i="17"/>
  <c r="G92" i="17" s="1"/>
  <c r="E92" i="17"/>
  <c r="I91" i="17"/>
  <c r="E91" i="17"/>
  <c r="E90" i="17"/>
  <c r="F90" i="17"/>
  <c r="G90" i="17" s="1"/>
  <c r="E89" i="17"/>
  <c r="F89" i="17"/>
  <c r="G89" i="17" s="1"/>
  <c r="E88" i="17"/>
  <c r="E87" i="17"/>
  <c r="F87" i="17"/>
  <c r="G87" i="17" s="1"/>
  <c r="E86" i="17"/>
  <c r="E85" i="17"/>
  <c r="F85" i="17"/>
  <c r="G85" i="17" s="1"/>
  <c r="E84" i="17"/>
  <c r="E83" i="17"/>
  <c r="F83" i="17"/>
  <c r="G83" i="17" s="1"/>
  <c r="E82" i="17"/>
  <c r="E81" i="17"/>
  <c r="F81" i="17"/>
  <c r="G81" i="17" s="1"/>
  <c r="E80" i="17"/>
  <c r="E79" i="17"/>
  <c r="F79" i="17"/>
  <c r="G79" i="17" s="1"/>
  <c r="E78" i="17"/>
  <c r="F78" i="17"/>
  <c r="G78" i="17" s="1"/>
  <c r="E77" i="17"/>
  <c r="F77" i="17"/>
  <c r="G77" i="17" s="1"/>
  <c r="E76" i="17"/>
  <c r="F76" i="17"/>
  <c r="G76" i="17" s="1"/>
  <c r="I75" i="17"/>
  <c r="E75" i="17"/>
  <c r="E74" i="17"/>
  <c r="F74" i="17"/>
  <c r="G74" i="17" s="1"/>
  <c r="I73" i="17"/>
  <c r="F73" i="17"/>
  <c r="G73" i="17" s="1"/>
  <c r="H73" i="17" s="1"/>
  <c r="E73" i="17"/>
  <c r="E72" i="17"/>
  <c r="I71" i="17"/>
  <c r="E71" i="17"/>
  <c r="E70" i="17"/>
  <c r="E69" i="17"/>
  <c r="F69" i="17"/>
  <c r="G69" i="17" s="1"/>
  <c r="E68" i="17"/>
  <c r="E67" i="17"/>
  <c r="F67" i="17"/>
  <c r="G67" i="17" s="1"/>
  <c r="E66" i="17"/>
  <c r="F66" i="17"/>
  <c r="G66" i="17" s="1"/>
  <c r="E65" i="17"/>
  <c r="F65" i="17"/>
  <c r="G65" i="17" s="1"/>
  <c r="E64" i="17"/>
  <c r="E63" i="17"/>
  <c r="E62" i="17"/>
  <c r="E61" i="17"/>
  <c r="E60" i="17"/>
  <c r="I59" i="17"/>
  <c r="E59" i="17"/>
  <c r="E58" i="17"/>
  <c r="F58" i="17"/>
  <c r="G58" i="17" s="1"/>
  <c r="I57" i="17"/>
  <c r="F57" i="17"/>
  <c r="G57" i="17" s="1"/>
  <c r="E57" i="17"/>
  <c r="I56" i="17"/>
  <c r="E56" i="17"/>
  <c r="E55" i="17"/>
  <c r="E54" i="17"/>
  <c r="E53" i="17"/>
  <c r="E52" i="17"/>
  <c r="E51" i="17"/>
  <c r="I50" i="17"/>
  <c r="E50" i="17"/>
  <c r="E49" i="17"/>
  <c r="F49" i="17"/>
  <c r="G49" i="17" s="1"/>
  <c r="E48" i="17"/>
  <c r="E47" i="17"/>
  <c r="E46" i="17"/>
  <c r="F45" i="17"/>
  <c r="G45" i="17" s="1"/>
  <c r="E45" i="17"/>
  <c r="I44" i="17"/>
  <c r="E44" i="17"/>
  <c r="I43" i="17"/>
  <c r="E43" i="17"/>
  <c r="I42" i="17"/>
  <c r="E42" i="17"/>
  <c r="E41" i="17"/>
  <c r="E40" i="17"/>
  <c r="E39" i="17"/>
  <c r="E38" i="17"/>
  <c r="E37" i="17"/>
  <c r="I36" i="17"/>
  <c r="E36" i="17"/>
  <c r="E35" i="17"/>
  <c r="F35" i="17"/>
  <c r="G35" i="17" s="1"/>
  <c r="E34" i="17"/>
  <c r="E33" i="17"/>
  <c r="F33" i="17"/>
  <c r="G33" i="17" s="1"/>
  <c r="E32" i="17"/>
  <c r="E31" i="17"/>
  <c r="E30" i="17"/>
  <c r="E29" i="17"/>
  <c r="F29" i="17"/>
  <c r="G29" i="17" s="1"/>
  <c r="E28" i="17"/>
  <c r="E27" i="17"/>
  <c r="E26" i="17"/>
  <c r="E25" i="17"/>
  <c r="E24" i="17"/>
  <c r="E23" i="17"/>
  <c r="E22" i="17"/>
  <c r="E21" i="17"/>
  <c r="E20" i="17"/>
  <c r="E19" i="17"/>
  <c r="F19" i="17"/>
  <c r="E18" i="17"/>
  <c r="E17" i="17"/>
  <c r="E16" i="17"/>
  <c r="E15" i="17"/>
  <c r="F15" i="17"/>
  <c r="E14" i="17"/>
  <c r="E13" i="17"/>
  <c r="E12" i="17"/>
  <c r="E11" i="17"/>
  <c r="F11" i="17"/>
  <c r="E10" i="17"/>
  <c r="E9" i="17"/>
  <c r="E8" i="17"/>
  <c r="E7" i="17"/>
  <c r="F7" i="17"/>
  <c r="E6" i="17"/>
  <c r="E5" i="17"/>
  <c r="E4" i="17"/>
  <c r="E3" i="17"/>
  <c r="F3" i="17"/>
  <c r="L2" i="17"/>
  <c r="E2" i="17"/>
  <c r="L2" i="15"/>
  <c r="H92" i="15"/>
  <c r="J92" i="15"/>
  <c r="I135" i="15"/>
  <c r="J135" i="15" s="1"/>
  <c r="I134" i="15"/>
  <c r="J134" i="15" s="1"/>
  <c r="I133" i="15"/>
  <c r="J133" i="15" s="1"/>
  <c r="I128" i="15"/>
  <c r="J128" i="15" s="1"/>
  <c r="I127" i="15"/>
  <c r="J127" i="15" s="1"/>
  <c r="I122" i="15"/>
  <c r="J122" i="15" s="1"/>
  <c r="I115" i="15"/>
  <c r="J115" i="15" s="1"/>
  <c r="I111" i="15"/>
  <c r="I91" i="15"/>
  <c r="J91" i="15" s="1"/>
  <c r="I75" i="15"/>
  <c r="J75" i="15" s="1"/>
  <c r="I73" i="15"/>
  <c r="J73" i="15" s="1"/>
  <c r="I71" i="15"/>
  <c r="J71" i="15" s="1"/>
  <c r="I59" i="15"/>
  <c r="I57" i="15"/>
  <c r="I56" i="15"/>
  <c r="I50" i="15"/>
  <c r="I44" i="15"/>
  <c r="I43" i="15"/>
  <c r="I42" i="15"/>
  <c r="I36" i="15"/>
  <c r="J73" i="17" l="1"/>
  <c r="K71" i="15"/>
  <c r="K115" i="15"/>
  <c r="K127" i="15"/>
  <c r="J127" i="17"/>
  <c r="J134" i="17"/>
  <c r="J56" i="17"/>
  <c r="J133" i="17"/>
  <c r="J135" i="17"/>
  <c r="J91" i="17"/>
  <c r="G3" i="17"/>
  <c r="G6" i="17"/>
  <c r="G8" i="17"/>
  <c r="H111" i="17"/>
  <c r="J111" i="17" s="1"/>
  <c r="H75" i="17"/>
  <c r="J75" i="17" s="1"/>
  <c r="H71" i="17"/>
  <c r="J71" i="17" s="1"/>
  <c r="K71" i="17" s="1"/>
  <c r="H59" i="17"/>
  <c r="J59" i="17" s="1"/>
  <c r="H57" i="17"/>
  <c r="J57" i="17" s="1"/>
  <c r="G10" i="17"/>
  <c r="G12" i="17"/>
  <c r="G16" i="17"/>
  <c r="G18" i="17"/>
  <c r="G20" i="17"/>
  <c r="G22" i="17"/>
  <c r="G7" i="17"/>
  <c r="G9" i="17"/>
  <c r="G11" i="17"/>
  <c r="G15" i="17"/>
  <c r="G17" i="17"/>
  <c r="G19" i="17"/>
  <c r="G21" i="17"/>
  <c r="H23" i="17"/>
  <c r="H44" i="17"/>
  <c r="J44" i="17" s="1"/>
  <c r="H115" i="17"/>
  <c r="J115" i="17" s="1"/>
  <c r="H122" i="17"/>
  <c r="J122" i="17" s="1"/>
  <c r="G14" i="17"/>
  <c r="G4" i="17"/>
  <c r="G13" i="17"/>
  <c r="H92" i="17"/>
  <c r="J92" i="17" s="1"/>
  <c r="H128" i="17"/>
  <c r="J128" i="17" s="1"/>
  <c r="K127" i="17" l="1"/>
  <c r="K91" i="17"/>
  <c r="H3" i="17"/>
  <c r="H6" i="17"/>
  <c r="K115" i="17"/>
  <c r="N31" i="16" l="1"/>
  <c r="M31" i="16"/>
  <c r="L32" i="16"/>
  <c r="L33" i="16"/>
  <c r="L34" i="16"/>
  <c r="L35" i="16"/>
  <c r="L36" i="16"/>
  <c r="L37" i="16"/>
  <c r="J32" i="16"/>
  <c r="J33" i="16"/>
  <c r="J34" i="16"/>
  <c r="J35" i="16"/>
  <c r="J36" i="16"/>
  <c r="J37" i="16"/>
  <c r="I32" i="16"/>
  <c r="I33" i="16"/>
  <c r="I34" i="16"/>
  <c r="I35" i="16"/>
  <c r="I36" i="16"/>
  <c r="I37" i="16"/>
  <c r="H32" i="16"/>
  <c r="H33" i="16"/>
  <c r="H34" i="16"/>
  <c r="H35" i="16"/>
  <c r="H36" i="16"/>
  <c r="H37" i="16"/>
  <c r="F32" i="16"/>
  <c r="F33" i="16"/>
  <c r="F34" i="16"/>
  <c r="F35" i="16"/>
  <c r="F36" i="16"/>
  <c r="F37" i="16"/>
  <c r="L31" i="16"/>
  <c r="J31" i="16"/>
  <c r="I31" i="16"/>
  <c r="H31" i="16"/>
  <c r="F31" i="16"/>
  <c r="E32" i="16"/>
  <c r="E33" i="16"/>
  <c r="E34" i="16"/>
  <c r="E35" i="16"/>
  <c r="E36" i="16"/>
  <c r="E37" i="16"/>
  <c r="E31" i="16"/>
  <c r="C32" i="16"/>
  <c r="C33" i="16"/>
  <c r="C34" i="16"/>
  <c r="C35" i="16"/>
  <c r="C36" i="16"/>
  <c r="C37" i="16"/>
  <c r="C31" i="16"/>
  <c r="L30" i="16"/>
  <c r="J30" i="16"/>
  <c r="I30" i="16"/>
  <c r="H30" i="16"/>
  <c r="M34" i="16" l="1"/>
  <c r="N34" i="16" s="1"/>
  <c r="L71" i="17" s="1"/>
  <c r="M71" i="17" s="1"/>
  <c r="M143" i="17" s="1"/>
  <c r="G7" i="5" s="1"/>
  <c r="M37" i="16"/>
  <c r="N37" i="16" s="1"/>
  <c r="L127" i="17" s="1"/>
  <c r="M127" i="17" s="1"/>
  <c r="M146" i="17" s="1"/>
  <c r="G10" i="5" s="1"/>
  <c r="M33" i="16"/>
  <c r="N33" i="16" s="1"/>
  <c r="L44" i="17" s="1"/>
  <c r="M36" i="16"/>
  <c r="N36" i="16" s="1"/>
  <c r="M32" i="16"/>
  <c r="N32" i="16" s="1"/>
  <c r="M35" i="16"/>
  <c r="N35" i="16" s="1"/>
  <c r="L91" i="17" s="1"/>
  <c r="M91" i="17" s="1"/>
  <c r="M144" i="17" s="1"/>
  <c r="G8" i="5" s="1"/>
  <c r="L71" i="15"/>
  <c r="M71" i="15" s="1"/>
  <c r="M143" i="15" s="1"/>
  <c r="C7" i="5" s="1"/>
  <c r="L127" i="15"/>
  <c r="M127" i="15" s="1"/>
  <c r="M146" i="15" s="1"/>
  <c r="C10" i="5" s="1"/>
  <c r="L44" i="15"/>
  <c r="L115" i="17"/>
  <c r="M115" i="17" s="1"/>
  <c r="M145" i="17" s="1"/>
  <c r="G9" i="5" s="1"/>
  <c r="L115" i="15"/>
  <c r="M115" i="15" s="1"/>
  <c r="M145" i="15" s="1"/>
  <c r="C9" i="5" s="1"/>
  <c r="L36" i="17"/>
  <c r="L36" i="15"/>
  <c r="L91" i="15"/>
  <c r="J29" i="16"/>
  <c r="H27" i="16"/>
  <c r="F29" i="16"/>
  <c r="F28" i="16"/>
  <c r="F27" i="16"/>
  <c r="F26" i="16"/>
  <c r="E29" i="16"/>
  <c r="E28" i="16"/>
  <c r="E27" i="16"/>
  <c r="E26" i="16"/>
  <c r="E25" i="16"/>
  <c r="C29" i="16"/>
  <c r="C28" i="16"/>
  <c r="C27" i="16"/>
  <c r="C26" i="16"/>
  <c r="C25" i="16"/>
  <c r="L27" i="16"/>
  <c r="I29" i="16" s="1"/>
  <c r="J27" i="16"/>
  <c r="I28" i="16" s="1"/>
  <c r="L26" i="16"/>
  <c r="H29" i="16" s="1"/>
  <c r="J26" i="16"/>
  <c r="H28" i="16" s="1"/>
  <c r="E23" i="16"/>
  <c r="C24" i="16" s="1"/>
  <c r="Y69" i="16"/>
  <c r="AA67" i="16"/>
  <c r="Y67" i="16"/>
  <c r="S70" i="16" s="1"/>
  <c r="W67" i="16"/>
  <c r="S69" i="16" s="1"/>
  <c r="U71" i="16"/>
  <c r="S71" i="16"/>
  <c r="Y71" i="16"/>
  <c r="U70" i="16"/>
  <c r="AA69" i="16"/>
  <c r="U69" i="16"/>
  <c r="U67" i="16"/>
  <c r="S68" i="16" s="1"/>
  <c r="F78" i="16"/>
  <c r="F80" i="16" s="1"/>
  <c r="H67" i="16"/>
  <c r="F67" i="16"/>
  <c r="N38" i="16" l="1"/>
  <c r="C30" i="16"/>
  <c r="F30" i="16"/>
  <c r="E30" i="16"/>
  <c r="AA72" i="16"/>
  <c r="AA74" i="16" s="1"/>
  <c r="Y72" i="16"/>
  <c r="U72" i="16"/>
  <c r="S72" i="16"/>
  <c r="S73" i="16" s="1"/>
  <c r="W70" i="16"/>
  <c r="W71" i="16"/>
  <c r="F79" i="16"/>
  <c r="D68" i="16"/>
  <c r="D77" i="16"/>
  <c r="H70" i="16"/>
  <c r="F69" i="16"/>
  <c r="D69" i="16"/>
  <c r="AA76" i="16" l="1"/>
  <c r="AA73" i="16"/>
  <c r="S75" i="16"/>
  <c r="AA77" i="16"/>
  <c r="AA75" i="16"/>
  <c r="S76" i="16"/>
  <c r="S77" i="16"/>
  <c r="Y76" i="16"/>
  <c r="Y73" i="16"/>
  <c r="Y74" i="16"/>
  <c r="Y77" i="16"/>
  <c r="Y75" i="16"/>
  <c r="U74" i="16"/>
  <c r="U75" i="16"/>
  <c r="U77" i="16"/>
  <c r="U73" i="16"/>
  <c r="U76" i="16"/>
  <c r="S74" i="16"/>
  <c r="W72" i="16"/>
  <c r="W77" i="16" s="1"/>
  <c r="H72" i="16"/>
  <c r="H71" i="16"/>
  <c r="H73" i="16"/>
  <c r="D78" i="16"/>
  <c r="D79" i="16" s="1"/>
  <c r="H79" i="16" s="1"/>
  <c r="I79" i="16" s="1"/>
  <c r="D70" i="16"/>
  <c r="F70" i="16"/>
  <c r="AC77" i="16" l="1"/>
  <c r="AD77" i="16" s="1"/>
  <c r="W76" i="16"/>
  <c r="AC76" i="16" s="1"/>
  <c r="AD76" i="16" s="1"/>
  <c r="W74" i="16"/>
  <c r="AC74" i="16" s="1"/>
  <c r="AD74" i="16" s="1"/>
  <c r="W73" i="16"/>
  <c r="AC73" i="16" s="1"/>
  <c r="AD73" i="16" s="1"/>
  <c r="W75" i="16"/>
  <c r="AC75" i="16" s="1"/>
  <c r="AD75" i="16" s="1"/>
  <c r="D80" i="16"/>
  <c r="H80" i="16" s="1"/>
  <c r="I80" i="16" s="1"/>
  <c r="F72" i="16"/>
  <c r="F71" i="16"/>
  <c r="F73" i="16"/>
  <c r="D71" i="16"/>
  <c r="D72" i="16"/>
  <c r="D73" i="16"/>
  <c r="AD78" i="16" l="1"/>
  <c r="J72" i="16"/>
  <c r="K72" i="16" s="1"/>
  <c r="J71" i="16"/>
  <c r="K71" i="16" s="1"/>
  <c r="I81" i="16"/>
  <c r="J73" i="16"/>
  <c r="K73" i="16" s="1"/>
  <c r="K74" i="16" l="1"/>
  <c r="W58" i="16" l="1"/>
  <c r="U59" i="16" s="1"/>
  <c r="W57" i="16"/>
  <c r="U57" i="16"/>
  <c r="S58" i="16" s="1"/>
  <c r="U48" i="16"/>
  <c r="U47" i="16"/>
  <c r="U46" i="16"/>
  <c r="S48" i="16"/>
  <c r="S47" i="16"/>
  <c r="S46" i="16"/>
  <c r="AA47" i="16"/>
  <c r="AA46" i="16"/>
  <c r="W48" i="16" s="1"/>
  <c r="Y46" i="16"/>
  <c r="U44" i="16"/>
  <c r="S45" i="16" s="1"/>
  <c r="E59" i="16"/>
  <c r="D59" i="16"/>
  <c r="D58" i="16"/>
  <c r="G60" i="16"/>
  <c r="G61" i="16" s="1"/>
  <c r="AA49" i="16" l="1"/>
  <c r="AA50" i="16" s="1"/>
  <c r="S49" i="16"/>
  <c r="S50" i="16" s="1"/>
  <c r="U49" i="16"/>
  <c r="U50" i="16" s="1"/>
  <c r="Y48" i="16"/>
  <c r="Y49" i="16" s="1"/>
  <c r="E60" i="16"/>
  <c r="W47" i="16"/>
  <c r="U60" i="16"/>
  <c r="U61" i="16" s="1"/>
  <c r="W60" i="16"/>
  <c r="W62" i="16" s="1"/>
  <c r="S59" i="16"/>
  <c r="S60" i="16" s="1"/>
  <c r="S62" i="16" s="1"/>
  <c r="G63" i="16"/>
  <c r="G62" i="16"/>
  <c r="D60" i="16"/>
  <c r="I48" i="16"/>
  <c r="F48" i="16"/>
  <c r="F47" i="16"/>
  <c r="F46" i="16"/>
  <c r="E48" i="16"/>
  <c r="E46" i="16"/>
  <c r="J46" i="16"/>
  <c r="I46" i="16"/>
  <c r="I44" i="16"/>
  <c r="F44" i="16"/>
  <c r="AA51" i="16" l="1"/>
  <c r="AA53" i="16"/>
  <c r="U62" i="16"/>
  <c r="Y62" i="16" s="1"/>
  <c r="Z62" i="16" s="1"/>
  <c r="AA52" i="16"/>
  <c r="U63" i="16"/>
  <c r="U54" i="16"/>
  <c r="AA54" i="16"/>
  <c r="U52" i="16"/>
  <c r="S52" i="16"/>
  <c r="U51" i="16"/>
  <c r="U53" i="16"/>
  <c r="Y50" i="16"/>
  <c r="Y52" i="16"/>
  <c r="Y54" i="16"/>
  <c r="Y51" i="16"/>
  <c r="Y53" i="16"/>
  <c r="S53" i="16"/>
  <c r="W49" i="16"/>
  <c r="W53" i="16" s="1"/>
  <c r="S54" i="16"/>
  <c r="S51" i="16"/>
  <c r="E61" i="16"/>
  <c r="E62" i="16"/>
  <c r="I49" i="16"/>
  <c r="I54" i="16" s="1"/>
  <c r="F49" i="16"/>
  <c r="F51" i="16" s="1"/>
  <c r="E63" i="16"/>
  <c r="W61" i="16"/>
  <c r="W63" i="16"/>
  <c r="S61" i="16"/>
  <c r="S63" i="16"/>
  <c r="D62" i="16"/>
  <c r="D61" i="16"/>
  <c r="D63" i="16"/>
  <c r="J49" i="16"/>
  <c r="J52" i="16" s="1"/>
  <c r="E47" i="16"/>
  <c r="H47" i="16"/>
  <c r="H48" i="16"/>
  <c r="F55" i="15"/>
  <c r="F54" i="15"/>
  <c r="F53" i="15"/>
  <c r="F52" i="15"/>
  <c r="F51" i="15"/>
  <c r="F50" i="15"/>
  <c r="E21" i="14" s="1"/>
  <c r="E22" i="14" l="1"/>
  <c r="G50" i="15" s="1"/>
  <c r="F22" i="14"/>
  <c r="G50" i="17" s="1"/>
  <c r="H50" i="17" s="1"/>
  <c r="J50" i="17" s="1"/>
  <c r="K44" i="17" s="1"/>
  <c r="M44" i="17" s="1"/>
  <c r="M142" i="17" s="1"/>
  <c r="G6" i="5" s="1"/>
  <c r="F54" i="16"/>
  <c r="F53" i="16"/>
  <c r="H63" i="16"/>
  <c r="I63" i="16" s="1"/>
  <c r="F50" i="16"/>
  <c r="F52" i="16"/>
  <c r="AC53" i="16"/>
  <c r="AD53" i="16" s="1"/>
  <c r="W51" i="16"/>
  <c r="AC51" i="16" s="1"/>
  <c r="AD51" i="16" s="1"/>
  <c r="I52" i="16"/>
  <c r="W50" i="16"/>
  <c r="AC50" i="16" s="1"/>
  <c r="AD50" i="16" s="1"/>
  <c r="W54" i="16"/>
  <c r="AC54" i="16" s="1"/>
  <c r="AD54" i="16" s="1"/>
  <c r="W52" i="16"/>
  <c r="AC52" i="16" s="1"/>
  <c r="AD52" i="16" s="1"/>
  <c r="H62" i="16"/>
  <c r="I62" i="16" s="1"/>
  <c r="I51" i="16"/>
  <c r="I53" i="16"/>
  <c r="H61" i="16"/>
  <c r="I61" i="16" s="1"/>
  <c r="Y63" i="16"/>
  <c r="Z63" i="16" s="1"/>
  <c r="I50" i="16"/>
  <c r="Y61" i="16"/>
  <c r="Z61" i="16" s="1"/>
  <c r="H49" i="16"/>
  <c r="H53" i="16" s="1"/>
  <c r="E49" i="16"/>
  <c r="E53" i="16" s="1"/>
  <c r="J53" i="16"/>
  <c r="J54" i="16"/>
  <c r="J51" i="16"/>
  <c r="J50" i="16"/>
  <c r="Z64" i="16" l="1"/>
  <c r="I64" i="16"/>
  <c r="AD55" i="16"/>
  <c r="E51" i="16"/>
  <c r="H50" i="15"/>
  <c r="J50" i="15" s="1"/>
  <c r="H54" i="16"/>
  <c r="H51" i="16"/>
  <c r="H50" i="16"/>
  <c r="H52" i="16"/>
  <c r="M53" i="16"/>
  <c r="N53" i="16" s="1"/>
  <c r="E50" i="16"/>
  <c r="E54" i="16"/>
  <c r="E52" i="16"/>
  <c r="E135" i="15"/>
  <c r="D135" i="15"/>
  <c r="F135" i="15" s="1"/>
  <c r="G135" i="15" s="1"/>
  <c r="H135" i="15" s="1"/>
  <c r="I6" i="17" l="1"/>
  <c r="J6" i="17" s="1"/>
  <c r="I6" i="15"/>
  <c r="M51" i="16"/>
  <c r="N51" i="16" s="1"/>
  <c r="M52" i="16"/>
  <c r="N52" i="16" s="1"/>
  <c r="M54" i="16"/>
  <c r="N54" i="16" s="1"/>
  <c r="M50" i="16"/>
  <c r="N50" i="16" s="1"/>
  <c r="D128" i="15"/>
  <c r="F128" i="15" s="1"/>
  <c r="G128" i="15" s="1"/>
  <c r="E128" i="15"/>
  <c r="D129" i="15"/>
  <c r="F129" i="15" s="1"/>
  <c r="G129" i="15" s="1"/>
  <c r="E129" i="15"/>
  <c r="D130" i="15"/>
  <c r="F130" i="15" s="1"/>
  <c r="G130" i="15" s="1"/>
  <c r="E130" i="15"/>
  <c r="D131" i="15"/>
  <c r="F131" i="15" s="1"/>
  <c r="G131" i="15" s="1"/>
  <c r="E131" i="15"/>
  <c r="D132" i="15"/>
  <c r="F132" i="15" s="1"/>
  <c r="G132" i="15" s="1"/>
  <c r="E132" i="15"/>
  <c r="D133" i="15"/>
  <c r="F133" i="15" s="1"/>
  <c r="G133" i="15" s="1"/>
  <c r="H133" i="15" s="1"/>
  <c r="E133" i="15"/>
  <c r="D134" i="15"/>
  <c r="F134" i="15" s="1"/>
  <c r="G134" i="15" s="1"/>
  <c r="H134" i="15" s="1"/>
  <c r="E134" i="15"/>
  <c r="E127" i="15"/>
  <c r="D127" i="15"/>
  <c r="F127" i="15" s="1"/>
  <c r="G127" i="15" s="1"/>
  <c r="H127" i="15" s="1"/>
  <c r="D116" i="15"/>
  <c r="F116" i="15" s="1"/>
  <c r="G116" i="15" s="1"/>
  <c r="E116" i="15"/>
  <c r="D117" i="15"/>
  <c r="F117" i="15" s="1"/>
  <c r="G117" i="15" s="1"/>
  <c r="E117" i="15"/>
  <c r="D118" i="15"/>
  <c r="F118" i="15" s="1"/>
  <c r="G118" i="15" s="1"/>
  <c r="E118" i="15"/>
  <c r="D119" i="15"/>
  <c r="F119" i="15" s="1"/>
  <c r="G119" i="15" s="1"/>
  <c r="E119" i="15"/>
  <c r="D120" i="15"/>
  <c r="F120" i="15" s="1"/>
  <c r="G120" i="15" s="1"/>
  <c r="E120" i="15"/>
  <c r="D121" i="15"/>
  <c r="F121" i="15" s="1"/>
  <c r="G121" i="15" s="1"/>
  <c r="E121" i="15"/>
  <c r="D122" i="15"/>
  <c r="F122" i="15" s="1"/>
  <c r="G122" i="15" s="1"/>
  <c r="E122" i="15"/>
  <c r="D123" i="15"/>
  <c r="F123" i="15" s="1"/>
  <c r="G123" i="15" s="1"/>
  <c r="E123" i="15"/>
  <c r="D124" i="15"/>
  <c r="F124" i="15" s="1"/>
  <c r="G124" i="15" s="1"/>
  <c r="E124" i="15"/>
  <c r="D125" i="15"/>
  <c r="F125" i="15" s="1"/>
  <c r="G125" i="15" s="1"/>
  <c r="E125" i="15"/>
  <c r="D126" i="15"/>
  <c r="F126" i="15" s="1"/>
  <c r="G126" i="15" s="1"/>
  <c r="E126" i="15"/>
  <c r="E115" i="15"/>
  <c r="D115" i="15"/>
  <c r="F115" i="15" s="1"/>
  <c r="G115" i="15" s="1"/>
  <c r="H115" i="15" s="1"/>
  <c r="E92" i="15"/>
  <c r="E93" i="15"/>
  <c r="E94" i="15"/>
  <c r="E95" i="15"/>
  <c r="E96" i="15"/>
  <c r="E97" i="15"/>
  <c r="E98" i="15"/>
  <c r="E99" i="15"/>
  <c r="E100" i="15"/>
  <c r="E101" i="15"/>
  <c r="E102" i="15"/>
  <c r="E103" i="15"/>
  <c r="E104" i="15"/>
  <c r="E105" i="15"/>
  <c r="E106" i="15"/>
  <c r="E107" i="15"/>
  <c r="E108" i="15"/>
  <c r="E109" i="15"/>
  <c r="E110" i="15"/>
  <c r="E111" i="15"/>
  <c r="E112" i="15"/>
  <c r="E113" i="15"/>
  <c r="E114" i="15"/>
  <c r="E91" i="15"/>
  <c r="D92" i="15"/>
  <c r="F92" i="15" s="1"/>
  <c r="G92" i="15" s="1"/>
  <c r="D93" i="15"/>
  <c r="F93" i="15" s="1"/>
  <c r="G93" i="15" s="1"/>
  <c r="D94" i="15"/>
  <c r="F94" i="15" s="1"/>
  <c r="G94" i="15" s="1"/>
  <c r="D95" i="15"/>
  <c r="F95" i="15" s="1"/>
  <c r="G95" i="15" s="1"/>
  <c r="D96" i="15"/>
  <c r="F96" i="15" s="1"/>
  <c r="G96" i="15" s="1"/>
  <c r="D97" i="15"/>
  <c r="F97" i="15" s="1"/>
  <c r="G97" i="15" s="1"/>
  <c r="D98" i="15"/>
  <c r="F98" i="15" s="1"/>
  <c r="G98" i="15" s="1"/>
  <c r="D99" i="15"/>
  <c r="F99" i="15" s="1"/>
  <c r="G99" i="15" s="1"/>
  <c r="D100" i="15"/>
  <c r="F100" i="15" s="1"/>
  <c r="G100" i="15" s="1"/>
  <c r="D101" i="15"/>
  <c r="F101" i="15" s="1"/>
  <c r="G101" i="15" s="1"/>
  <c r="D102" i="15"/>
  <c r="F102" i="15" s="1"/>
  <c r="G102" i="15" s="1"/>
  <c r="D103" i="15"/>
  <c r="F103" i="15" s="1"/>
  <c r="G103" i="15" s="1"/>
  <c r="D104" i="15"/>
  <c r="F104" i="15" s="1"/>
  <c r="G104" i="15" s="1"/>
  <c r="D105" i="15"/>
  <c r="F105" i="15" s="1"/>
  <c r="G105" i="15" s="1"/>
  <c r="D106" i="15"/>
  <c r="F106" i="15" s="1"/>
  <c r="G106" i="15" s="1"/>
  <c r="D107" i="15"/>
  <c r="F107" i="15" s="1"/>
  <c r="G107" i="15" s="1"/>
  <c r="D108" i="15"/>
  <c r="F108" i="15" s="1"/>
  <c r="G108" i="15" s="1"/>
  <c r="D109" i="15"/>
  <c r="F109" i="15" s="1"/>
  <c r="G109" i="15" s="1"/>
  <c r="D110" i="15"/>
  <c r="F110" i="15" s="1"/>
  <c r="G110" i="15" s="1"/>
  <c r="D111" i="15"/>
  <c r="F111" i="15" s="1"/>
  <c r="G111" i="15" s="1"/>
  <c r="D112" i="15"/>
  <c r="F112" i="15" s="1"/>
  <c r="G112" i="15" s="1"/>
  <c r="D113" i="15"/>
  <c r="F113" i="15" s="1"/>
  <c r="G113" i="15" s="1"/>
  <c r="D114" i="15"/>
  <c r="F114" i="15" s="1"/>
  <c r="G114" i="15" s="1"/>
  <c r="D91" i="15"/>
  <c r="F91" i="15" s="1"/>
  <c r="G91" i="15" s="1"/>
  <c r="H91" i="15" s="1"/>
  <c r="E72" i="15"/>
  <c r="E73" i="15"/>
  <c r="E74" i="15"/>
  <c r="E75" i="15"/>
  <c r="E76" i="15"/>
  <c r="E77" i="15"/>
  <c r="E78" i="15"/>
  <c r="E79" i="15"/>
  <c r="E80" i="15"/>
  <c r="E81" i="15"/>
  <c r="E82" i="15"/>
  <c r="E83" i="15"/>
  <c r="E84" i="15"/>
  <c r="E85" i="15"/>
  <c r="E86" i="15"/>
  <c r="E87" i="15"/>
  <c r="E88" i="15"/>
  <c r="E89" i="15"/>
  <c r="E90" i="15"/>
  <c r="E71" i="15"/>
  <c r="I3" i="17" l="1"/>
  <c r="J3" i="17" s="1"/>
  <c r="I3" i="15"/>
  <c r="I23" i="17"/>
  <c r="J23" i="17" s="1"/>
  <c r="I23" i="15"/>
  <c r="I5" i="17"/>
  <c r="J5" i="17" s="1"/>
  <c r="I5" i="15"/>
  <c r="I2" i="15"/>
  <c r="I2" i="17"/>
  <c r="J2" i="17" s="1"/>
  <c r="H111" i="15"/>
  <c r="J111" i="15" s="1"/>
  <c r="K91" i="15" s="1"/>
  <c r="M91" i="15" s="1"/>
  <c r="M144" i="15" s="1"/>
  <c r="C8" i="5" s="1"/>
  <c r="N55" i="16"/>
  <c r="H122" i="15"/>
  <c r="H128" i="15"/>
  <c r="D72" i="15"/>
  <c r="F72" i="15" s="1"/>
  <c r="G72" i="15" s="1"/>
  <c r="D73" i="15"/>
  <c r="F73" i="15" s="1"/>
  <c r="G73" i="15" s="1"/>
  <c r="D74" i="15"/>
  <c r="F74" i="15" s="1"/>
  <c r="G74" i="15" s="1"/>
  <c r="D75" i="15"/>
  <c r="F75" i="15" s="1"/>
  <c r="G75" i="15" s="1"/>
  <c r="D76" i="15"/>
  <c r="F76" i="15" s="1"/>
  <c r="G76" i="15" s="1"/>
  <c r="D77" i="15"/>
  <c r="F77" i="15" s="1"/>
  <c r="G77" i="15" s="1"/>
  <c r="D78" i="15"/>
  <c r="F78" i="15" s="1"/>
  <c r="G78" i="15" s="1"/>
  <c r="D79" i="15"/>
  <c r="F79" i="15" s="1"/>
  <c r="G79" i="15" s="1"/>
  <c r="D80" i="15"/>
  <c r="F80" i="15" s="1"/>
  <c r="G80" i="15" s="1"/>
  <c r="D81" i="15"/>
  <c r="F81" i="15" s="1"/>
  <c r="G81" i="15" s="1"/>
  <c r="D82" i="15"/>
  <c r="F82" i="15" s="1"/>
  <c r="G82" i="15" s="1"/>
  <c r="D83" i="15"/>
  <c r="F83" i="15" s="1"/>
  <c r="G83" i="15" s="1"/>
  <c r="D84" i="15"/>
  <c r="F84" i="15" s="1"/>
  <c r="G84" i="15" s="1"/>
  <c r="D85" i="15"/>
  <c r="F85" i="15" s="1"/>
  <c r="G85" i="15" s="1"/>
  <c r="D86" i="15"/>
  <c r="F86" i="15" s="1"/>
  <c r="G86" i="15" s="1"/>
  <c r="D87" i="15"/>
  <c r="F87" i="15" s="1"/>
  <c r="G87" i="15" s="1"/>
  <c r="D88" i="15"/>
  <c r="F88" i="15" s="1"/>
  <c r="G88" i="15" s="1"/>
  <c r="D89" i="15"/>
  <c r="F89" i="15" s="1"/>
  <c r="G89" i="15" s="1"/>
  <c r="D90" i="15"/>
  <c r="F90" i="15" s="1"/>
  <c r="G90" i="15" s="1"/>
  <c r="D71" i="15"/>
  <c r="F71" i="15" s="1"/>
  <c r="G71" i="15" s="1"/>
  <c r="H71" i="15" s="1"/>
  <c r="E45" i="15"/>
  <c r="E46" i="15"/>
  <c r="E47" i="15"/>
  <c r="E48" i="15"/>
  <c r="E49" i="15"/>
  <c r="E50" i="15"/>
  <c r="E51" i="15"/>
  <c r="E52" i="15"/>
  <c r="E53" i="15"/>
  <c r="E54" i="15"/>
  <c r="E55" i="15"/>
  <c r="E56" i="15"/>
  <c r="E57" i="15"/>
  <c r="E58" i="15"/>
  <c r="E59" i="15"/>
  <c r="E60" i="15"/>
  <c r="E61" i="15"/>
  <c r="E62" i="15"/>
  <c r="E63" i="15"/>
  <c r="E64" i="15"/>
  <c r="E65" i="15"/>
  <c r="E66" i="15"/>
  <c r="E67" i="15"/>
  <c r="E68" i="15"/>
  <c r="E69" i="15"/>
  <c r="E70" i="15"/>
  <c r="E44" i="15"/>
  <c r="D45" i="15"/>
  <c r="F45" i="15" s="1"/>
  <c r="G45" i="15" s="1"/>
  <c r="D46" i="15"/>
  <c r="F46" i="15" s="1"/>
  <c r="G46" i="15" s="1"/>
  <c r="D47" i="15"/>
  <c r="F47" i="15" s="1"/>
  <c r="G47" i="15" s="1"/>
  <c r="D48" i="15"/>
  <c r="F48" i="15" s="1"/>
  <c r="G48" i="15" s="1"/>
  <c r="D49" i="15"/>
  <c r="F49" i="15" s="1"/>
  <c r="G49" i="15" s="1"/>
  <c r="D50" i="15"/>
  <c r="D51" i="15"/>
  <c r="D52" i="15"/>
  <c r="D53" i="15"/>
  <c r="D54" i="15"/>
  <c r="D55" i="15"/>
  <c r="D56" i="15"/>
  <c r="F56" i="15" s="1"/>
  <c r="G56" i="15" s="1"/>
  <c r="H56" i="15" s="1"/>
  <c r="J56" i="15" s="1"/>
  <c r="D57" i="15"/>
  <c r="F57" i="15" s="1"/>
  <c r="G57" i="15" s="1"/>
  <c r="D58" i="15"/>
  <c r="F58" i="15" s="1"/>
  <c r="G58" i="15" s="1"/>
  <c r="D59" i="15"/>
  <c r="F59" i="15" s="1"/>
  <c r="G59" i="15" s="1"/>
  <c r="D60" i="15"/>
  <c r="F60" i="15" s="1"/>
  <c r="G60" i="15" s="1"/>
  <c r="D61" i="15"/>
  <c r="F61" i="15" s="1"/>
  <c r="G61" i="15" s="1"/>
  <c r="D62" i="15"/>
  <c r="F62" i="15" s="1"/>
  <c r="G62" i="15" s="1"/>
  <c r="D63" i="15"/>
  <c r="F63" i="15" s="1"/>
  <c r="G63" i="15" s="1"/>
  <c r="D64" i="15"/>
  <c r="F64" i="15" s="1"/>
  <c r="G64" i="15" s="1"/>
  <c r="D65" i="15"/>
  <c r="F65" i="15" s="1"/>
  <c r="G65" i="15" s="1"/>
  <c r="D66" i="15"/>
  <c r="F66" i="15" s="1"/>
  <c r="G66" i="15" s="1"/>
  <c r="D67" i="15"/>
  <c r="F67" i="15" s="1"/>
  <c r="G67" i="15" s="1"/>
  <c r="D68" i="15"/>
  <c r="F68" i="15" s="1"/>
  <c r="G68" i="15" s="1"/>
  <c r="D69" i="15"/>
  <c r="F69" i="15" s="1"/>
  <c r="G69" i="15" s="1"/>
  <c r="D70" i="15"/>
  <c r="F70" i="15" s="1"/>
  <c r="G70" i="15" s="1"/>
  <c r="D44" i="15"/>
  <c r="F44" i="15" s="1"/>
  <c r="G44" i="15" s="1"/>
  <c r="E4" i="15"/>
  <c r="E5" i="15"/>
  <c r="E6" i="15"/>
  <c r="E7" i="15"/>
  <c r="E8" i="15"/>
  <c r="E9" i="15"/>
  <c r="E10" i="15"/>
  <c r="E11" i="15"/>
  <c r="E12" i="15"/>
  <c r="E13" i="15"/>
  <c r="E14" i="15"/>
  <c r="E15" i="15"/>
  <c r="E16" i="15"/>
  <c r="E17" i="15"/>
  <c r="E18" i="15"/>
  <c r="E19" i="15"/>
  <c r="E20" i="15"/>
  <c r="E21" i="15"/>
  <c r="E22" i="15"/>
  <c r="E23" i="15"/>
  <c r="E24" i="15"/>
  <c r="E25" i="15"/>
  <c r="E26" i="15"/>
  <c r="E27" i="15"/>
  <c r="E28" i="15"/>
  <c r="E29" i="15"/>
  <c r="E30" i="15"/>
  <c r="E31" i="15"/>
  <c r="E32" i="15"/>
  <c r="E33" i="15"/>
  <c r="E34" i="15"/>
  <c r="E35" i="15"/>
  <c r="E3" i="15"/>
  <c r="E2" i="15"/>
  <c r="E42" i="15"/>
  <c r="E37" i="15"/>
  <c r="E38" i="15"/>
  <c r="E39" i="15"/>
  <c r="E40" i="15"/>
  <c r="E41" i="15"/>
  <c r="E36" i="15"/>
  <c r="E43" i="15"/>
  <c r="D9" i="15"/>
  <c r="F9" i="15" s="1"/>
  <c r="D10" i="15"/>
  <c r="F10" i="15" s="1"/>
  <c r="D11" i="15"/>
  <c r="F11" i="15" s="1"/>
  <c r="D12" i="15"/>
  <c r="F12" i="15" s="1"/>
  <c r="D13" i="15"/>
  <c r="F13" i="15" s="1"/>
  <c r="D14" i="15"/>
  <c r="F14" i="15" s="1"/>
  <c r="D15" i="15"/>
  <c r="F15" i="15" s="1"/>
  <c r="D16" i="15"/>
  <c r="F16" i="15" s="1"/>
  <c r="D17" i="15"/>
  <c r="F17" i="15" s="1"/>
  <c r="D18" i="15"/>
  <c r="F18" i="15" s="1"/>
  <c r="D19" i="15"/>
  <c r="F19" i="15" s="1"/>
  <c r="D20" i="15"/>
  <c r="F20" i="15" s="1"/>
  <c r="D21" i="15"/>
  <c r="F21" i="15" s="1"/>
  <c r="D22" i="15"/>
  <c r="F22" i="15" s="1"/>
  <c r="D23" i="15"/>
  <c r="F23" i="15" s="1"/>
  <c r="G23" i="15" s="1"/>
  <c r="D24" i="15"/>
  <c r="F24" i="15" s="1"/>
  <c r="G24" i="15" s="1"/>
  <c r="D25" i="15"/>
  <c r="F25" i="15" s="1"/>
  <c r="G25" i="15" s="1"/>
  <c r="D26" i="15"/>
  <c r="F26" i="15" s="1"/>
  <c r="G26" i="15" s="1"/>
  <c r="D27" i="15"/>
  <c r="F27" i="15" s="1"/>
  <c r="G27" i="15" s="1"/>
  <c r="D28" i="15"/>
  <c r="F28" i="15" s="1"/>
  <c r="G28" i="15" s="1"/>
  <c r="D29" i="15"/>
  <c r="F29" i="15" s="1"/>
  <c r="G29" i="15" s="1"/>
  <c r="D30" i="15"/>
  <c r="F30" i="15" s="1"/>
  <c r="G30" i="15" s="1"/>
  <c r="D31" i="15"/>
  <c r="F31" i="15" s="1"/>
  <c r="G31" i="15" s="1"/>
  <c r="D32" i="15"/>
  <c r="F32" i="15" s="1"/>
  <c r="G32" i="15" s="1"/>
  <c r="D33" i="15"/>
  <c r="F33" i="15" s="1"/>
  <c r="G33" i="15" s="1"/>
  <c r="D34" i="15"/>
  <c r="F34" i="15" s="1"/>
  <c r="G34" i="15" s="1"/>
  <c r="D35" i="15"/>
  <c r="F35" i="15" s="1"/>
  <c r="G35" i="15" s="1"/>
  <c r="D5" i="15"/>
  <c r="F5" i="15" s="1"/>
  <c r="D6" i="15"/>
  <c r="F6" i="15" s="1"/>
  <c r="D7" i="15"/>
  <c r="F7" i="15" s="1"/>
  <c r="D8" i="15"/>
  <c r="F8" i="15" s="1"/>
  <c r="D4" i="15"/>
  <c r="F4" i="15" s="1"/>
  <c r="D3" i="15"/>
  <c r="F3" i="15" s="1"/>
  <c r="E7" i="8"/>
  <c r="K2" i="17" l="1"/>
  <c r="M2" i="17" s="1"/>
  <c r="M140" i="17" s="1"/>
  <c r="G4" i="5" s="1"/>
  <c r="H57" i="15"/>
  <c r="J57" i="15" s="1"/>
  <c r="H23" i="15"/>
  <c r="J23" i="15" s="1"/>
  <c r="H75" i="15"/>
  <c r="H44" i="15"/>
  <c r="J44" i="15" s="1"/>
  <c r="H59" i="15"/>
  <c r="J59" i="15" s="1"/>
  <c r="H73" i="15"/>
  <c r="G5" i="15"/>
  <c r="H5" i="15" s="1"/>
  <c r="J5" i="15" s="1"/>
  <c r="D2" i="15"/>
  <c r="F2" i="15"/>
  <c r="J2" i="15" s="1"/>
  <c r="G4" i="15"/>
  <c r="G3" i="15"/>
  <c r="G16" i="15"/>
  <c r="G19" i="15"/>
  <c r="G15" i="15"/>
  <c r="G11" i="15"/>
  <c r="G7" i="15"/>
  <c r="G22" i="15"/>
  <c r="G18" i="15"/>
  <c r="G14" i="15"/>
  <c r="G10" i="15"/>
  <c r="G6" i="15"/>
  <c r="G12" i="15"/>
  <c r="G21" i="15"/>
  <c r="G17" i="15"/>
  <c r="G13" i="15"/>
  <c r="G9" i="15"/>
  <c r="G20" i="15"/>
  <c r="G8" i="15"/>
  <c r="F32" i="6"/>
  <c r="F37" i="6" s="1"/>
  <c r="E32" i="6"/>
  <c r="K44" i="15" l="1"/>
  <c r="M44" i="15" s="1"/>
  <c r="M142" i="15" s="1"/>
  <c r="C6" i="5" s="1"/>
  <c r="D43" i="17"/>
  <c r="F43" i="17" s="1"/>
  <c r="F36" i="6"/>
  <c r="D43" i="15"/>
  <c r="F43" i="15" s="1"/>
  <c r="E37" i="6"/>
  <c r="E36" i="6"/>
  <c r="H3" i="15"/>
  <c r="J3" i="15" s="1"/>
  <c r="H6" i="15"/>
  <c r="J6" i="15" s="1"/>
  <c r="F3" i="6"/>
  <c r="F20" i="6" s="1"/>
  <c r="F37" i="17" s="1"/>
  <c r="E3" i="6"/>
  <c r="E19" i="6" s="1"/>
  <c r="F36" i="15" s="1"/>
  <c r="F7" i="8"/>
  <c r="K2" i="15" l="1"/>
  <c r="M2" i="15" s="1"/>
  <c r="M140" i="15" s="1"/>
  <c r="C4" i="5" s="1"/>
  <c r="F38" i="6"/>
  <c r="F42" i="6" s="1"/>
  <c r="D37" i="17"/>
  <c r="D36" i="15"/>
  <c r="F21" i="6"/>
  <c r="F38" i="17" s="1"/>
  <c r="E21" i="6"/>
  <c r="F38" i="15" s="1"/>
  <c r="E24" i="6"/>
  <c r="F41" i="15" s="1"/>
  <c r="E23" i="6"/>
  <c r="F40" i="15" s="1"/>
  <c r="F24" i="6"/>
  <c r="F41" i="17" s="1"/>
  <c r="F23" i="6"/>
  <c r="F40" i="17" s="1"/>
  <c r="F22" i="6"/>
  <c r="F39" i="17" s="1"/>
  <c r="F28" i="6"/>
  <c r="F42" i="17" s="1"/>
  <c r="F29" i="6" s="1"/>
  <c r="E20" i="6"/>
  <c r="F37" i="15" s="1"/>
  <c r="E22" i="6"/>
  <c r="F39" i="15" s="1"/>
  <c r="E28" i="6"/>
  <c r="F19" i="6"/>
  <c r="F36" i="17" s="1"/>
  <c r="F43" i="6" l="1"/>
  <c r="G43" i="17" s="1"/>
  <c r="H43" i="17" s="1"/>
  <c r="J43" i="17" s="1"/>
  <c r="E43" i="6"/>
  <c r="G43" i="15" s="1"/>
  <c r="H43" i="15" s="1"/>
  <c r="J43" i="15" s="1"/>
  <c r="E25" i="6"/>
  <c r="F42" i="15"/>
  <c r="E29" i="6" s="1"/>
  <c r="E30" i="6" s="1"/>
  <c r="G42" i="15" s="1"/>
  <c r="H42" i="15" s="1"/>
  <c r="J42" i="15" s="1"/>
  <c r="F25" i="6"/>
  <c r="D39" i="17"/>
  <c r="D36" i="17"/>
  <c r="D42" i="17"/>
  <c r="D40" i="17"/>
  <c r="D41" i="17"/>
  <c r="D38" i="17"/>
  <c r="D40" i="15"/>
  <c r="D42" i="15"/>
  <c r="D41" i="15"/>
  <c r="D39" i="15"/>
  <c r="D37" i="15"/>
  <c r="D38" i="15"/>
  <c r="F26" i="6" l="1"/>
  <c r="G36" i="17" s="1"/>
  <c r="H36" i="17" s="1"/>
  <c r="J36" i="17" s="1"/>
  <c r="F30" i="6"/>
  <c r="G42" i="17" s="1"/>
  <c r="H42" i="17" s="1"/>
  <c r="J42" i="17" s="1"/>
  <c r="E26" i="6"/>
  <c r="G36" i="15" s="1"/>
  <c r="K36" i="17" l="1"/>
  <c r="M36" i="17" s="1"/>
  <c r="M141" i="17" s="1"/>
  <c r="G5" i="5" s="1"/>
  <c r="G11" i="5" s="1"/>
  <c r="H36" i="15"/>
  <c r="J36" i="15" s="1"/>
  <c r="K36" i="15" s="1"/>
  <c r="M36" i="15" s="1"/>
  <c r="M141" i="15" s="1"/>
  <c r="C5" i="5" s="1"/>
  <c r="C11" i="5" s="1"/>
</calcChain>
</file>

<file path=xl/sharedStrings.xml><?xml version="1.0" encoding="utf-8"?>
<sst xmlns="http://schemas.openxmlformats.org/spreadsheetml/2006/main" count="1665" uniqueCount="499">
  <si>
    <t>Impact Area</t>
  </si>
  <si>
    <t>Criterion</t>
  </si>
  <si>
    <t>Indicator</t>
  </si>
  <si>
    <t>Value</t>
  </si>
  <si>
    <t>Unit</t>
  </si>
  <si>
    <t>Economy and Energy</t>
  </si>
  <si>
    <t>Development</t>
  </si>
  <si>
    <t>Business development</t>
  </si>
  <si>
    <t>Benefits</t>
  </si>
  <si>
    <t>Investment in major facilities that create a lasting asset for the local community and the involved stakeholders.</t>
  </si>
  <si>
    <t>Costs</t>
  </si>
  <si>
    <t>Accidents</t>
  </si>
  <si>
    <t>Environment</t>
  </si>
  <si>
    <t>Air quality</t>
  </si>
  <si>
    <t>GHG emissions</t>
  </si>
  <si>
    <t>Noise</t>
  </si>
  <si>
    <t>Noise level</t>
  </si>
  <si>
    <t>Transport and mobility</t>
  </si>
  <si>
    <t>Customer satisfaction</t>
  </si>
  <si>
    <t>Fatalities</t>
  </si>
  <si>
    <t>Injuries</t>
  </si>
  <si>
    <t>Society</t>
  </si>
  <si>
    <t>Greening</t>
  </si>
  <si>
    <t>Green reputation</t>
  </si>
  <si>
    <t>Green concern</t>
  </si>
  <si>
    <t>Convenience</t>
  </si>
  <si>
    <t>Perceived visual and audio nuisance</t>
  </si>
  <si>
    <t>Diffusion of information</t>
  </si>
  <si>
    <t>Living standards</t>
  </si>
  <si>
    <t>Quality of life</t>
  </si>
  <si>
    <t>Lack of awareness of UFT impacts</t>
  </si>
  <si>
    <t>Bad habits of UFT users</t>
  </si>
  <si>
    <t>Protest interference of nearby residents</t>
  </si>
  <si>
    <t>Policy and measure maturity</t>
  </si>
  <si>
    <t>Awareness</t>
  </si>
  <si>
    <t>Awareness level</t>
  </si>
  <si>
    <t>Time planning misjudgement</t>
  </si>
  <si>
    <t>Social acceptance</t>
  </si>
  <si>
    <t>Public acceptance</t>
  </si>
  <si>
    <t>Social consciousness</t>
  </si>
  <si>
    <t>Final user awareness</t>
  </si>
  <si>
    <t>Final user acceptance</t>
  </si>
  <si>
    <t>Decision making acceptance</t>
  </si>
  <si>
    <t>Regulations' acceptance</t>
  </si>
  <si>
    <t>Compliance with regulations</t>
  </si>
  <si>
    <t>Degree to which regulations are respected by the general public.</t>
  </si>
  <si>
    <t>Enforcement</t>
  </si>
  <si>
    <t>Easiness of compliance with new measures, rules and regulations.</t>
  </si>
  <si>
    <t>Eco-driving practice during the journey</t>
  </si>
  <si>
    <t>User uptake</t>
  </si>
  <si>
    <t>Penetration</t>
  </si>
  <si>
    <t>Stakeholder acceptance</t>
  </si>
  <si>
    <t>-</t>
  </si>
  <si>
    <t>Before</t>
  </si>
  <si>
    <t>After</t>
  </si>
  <si>
    <t>Impact area</t>
  </si>
  <si>
    <t>Impact area performance</t>
  </si>
  <si>
    <t>Transport and mobillity</t>
  </si>
  <si>
    <t>Annual mileage (km)</t>
  </si>
  <si>
    <t>Energy</t>
  </si>
  <si>
    <t>Energy consuption</t>
  </si>
  <si>
    <t>Energy consumed (non renewable energy sources)</t>
  </si>
  <si>
    <t>Mjoule</t>
  </si>
  <si>
    <t>Scenarios</t>
  </si>
  <si>
    <t>Working potential</t>
  </si>
  <si>
    <t>Planning and managerial costs</t>
  </si>
  <si>
    <t>Investment costs</t>
  </si>
  <si>
    <t>Management</t>
  </si>
  <si>
    <t>Wages</t>
  </si>
  <si>
    <t>Fuels</t>
  </si>
  <si>
    <t>Cumulative amount of money spent on management.</t>
  </si>
  <si>
    <t>Cumulative amount of money spent on wages</t>
  </si>
  <si>
    <t>Cumulative amount of money spent for fuel. (cost per unit x unit of fuel)</t>
  </si>
  <si>
    <t>Transhipment</t>
  </si>
  <si>
    <t>Training</t>
  </si>
  <si>
    <t>Personnel</t>
  </si>
  <si>
    <t>Consumer cost</t>
  </si>
  <si>
    <t>Enforcement cost</t>
  </si>
  <si>
    <t>Shipper/receiver costs</t>
  </si>
  <si>
    <t>End of life associated costs (infrastructure)</t>
  </si>
  <si>
    <t>End of life associated costs (equipment)</t>
  </si>
  <si>
    <t>Cumulative amount of money spent for warehousing and / or cargo handling</t>
  </si>
  <si>
    <t>Cumulative amount of money associated with infrastructure depreciation</t>
  </si>
  <si>
    <t>Cumulative amount of money associated with equipment depreciation.</t>
  </si>
  <si>
    <t>Cumulative amount of money spent on staff / personnel training.</t>
  </si>
  <si>
    <t>Cumulative amount of money spent on staff for maintenance activities. (persons x duration x wage/person)</t>
  </si>
  <si>
    <t>Cumulative amount of money spent on equipment and infrastructure for maintenance activities</t>
  </si>
  <si>
    <t>Product cost charged to the end customers (final consumer) including delivery cost</t>
  </si>
  <si>
    <t>Amount of money paid by the shipper/receiver for shipping/receiving a product or service unit.</t>
  </si>
  <si>
    <t>Amount of money needed for rehabilitation or demolition of associated infrastructure.</t>
  </si>
  <si>
    <t>Amount of money needed for the withdrawal of obsolete equipment, hardware, software etc. at the end of their life in order to be replaced by new, more sophisticated and integrated, advanced.</t>
  </si>
  <si>
    <t>Tax changes</t>
  </si>
  <si>
    <t>Economics and financial risks</t>
  </si>
  <si>
    <t>Inflation</t>
  </si>
  <si>
    <t>Unstable economic situation of the country</t>
  </si>
  <si>
    <t>Rising costs</t>
  </si>
  <si>
    <t>Payroll and tax increase in transportation sector in the region</t>
  </si>
  <si>
    <t>Reduction of the foreseen capacity of freight transport system in a city</t>
  </si>
  <si>
    <t>Inadequate budget assessment</t>
  </si>
  <si>
    <t>The level of differences between planned and executed budget</t>
  </si>
  <si>
    <t>Shortfall of funds in the budget</t>
  </si>
  <si>
    <t>Delayed receipt of funds</t>
  </si>
  <si>
    <t>UFT activity economic aging</t>
  </si>
  <si>
    <t>Funding opportunities and/or investment options</t>
  </si>
  <si>
    <t>CO emission</t>
  </si>
  <si>
    <t>NMVOC emission</t>
  </si>
  <si>
    <t>PM emission</t>
  </si>
  <si>
    <t>Punctuality</t>
  </si>
  <si>
    <t>Quantity</t>
  </si>
  <si>
    <t>Quality</t>
  </si>
  <si>
    <t>Market response</t>
  </si>
  <si>
    <t>Proportion of deliveries and pickups made in the right time slot.</t>
  </si>
  <si>
    <t>Proportion of deliveries and pickups made in the right quantity (no loss or theft).</t>
  </si>
  <si>
    <t>Proportion of deliveries and pickups made in the right form (i.e. not damaged).</t>
  </si>
  <si>
    <t>The proportion of times that products where available at the receiver (at the time desired by the consumer).</t>
  </si>
  <si>
    <t>Percentage (%)</t>
  </si>
  <si>
    <t>Damages</t>
  </si>
  <si>
    <t>Vandalism</t>
  </si>
  <si>
    <t>Number of damages (property damage only) in accidents on site (e.g. UFT facility) and en route per total vehicle km covered by UFT activities' vehicles or per shipment.</t>
  </si>
  <si>
    <t>Number of incidents involving crime / theft in facilities or en route over total number of shipments</t>
  </si>
  <si>
    <t>Number of incidents involving vandalism in facilities or en route over total number of shipments</t>
  </si>
  <si>
    <t>Number / veh-km or Number / shipment</t>
  </si>
  <si>
    <t>Number / shipment</t>
  </si>
  <si>
    <t>Transport system</t>
  </si>
  <si>
    <t>Violations</t>
  </si>
  <si>
    <t>Number of violations over the total number of entries in restricted areas (e.g. LTZs or pedestrian zones) or circulation lanes dedicated only to authorised users focusing on UFT vehicles.</t>
  </si>
  <si>
    <t>Load factor</t>
  </si>
  <si>
    <t>Vehicle utilisation factor</t>
  </si>
  <si>
    <t>UFT vehicles</t>
  </si>
  <si>
    <t>Average load factor of a vehicle during deliveries and pickups.</t>
  </si>
  <si>
    <t>Hours that vehicles are in service, e.g. deliveries, pickups, transporting, weighting, loading/unloading over 24 hours</t>
  </si>
  <si>
    <t>Underdeveloped transport infrastructure</t>
  </si>
  <si>
    <t>The level of changes in the schedule and cost of a measure's implementation caused by underdeveloped transport infrastructure or the lack of it</t>
  </si>
  <si>
    <t>Low quality of transport infrastructure</t>
  </si>
  <si>
    <t>The level of changes in the schedule and cost of a measure's implementation caused by low quality of transport infrastructure</t>
  </si>
  <si>
    <t>Limitations at developing and changing the existing infrastructure</t>
  </si>
  <si>
    <t>Lack of or limited access to modern technologies</t>
  </si>
  <si>
    <t>The level of changes in the schedule and cost of a measure's implementation caused by lack or limited access to modern technologies</t>
  </si>
  <si>
    <t>Lack of information technologies (IT)</t>
  </si>
  <si>
    <t>Percentage of actors and stakeholders who do not have IT dedicated to freight transport or/and existing IT infrastructure is obsolete or is not enough to commence a UFT measure's implementation</t>
  </si>
  <si>
    <t>Incorrect assumptions for the development of IT prototype</t>
  </si>
  <si>
    <t>Percentage of actors and stakeholders whose needs weren't taken into account while developing an IT prototype</t>
  </si>
  <si>
    <t>Failures of IT systems and other modern technologies</t>
  </si>
  <si>
    <t>The duration (in days) of disruption of a UFT measure's implementation caused by failures of IT systems and other modern technologies</t>
  </si>
  <si>
    <t>Conflicting interfaces of work items</t>
  </si>
  <si>
    <t>Number (in percentage) of actors and stakeholders who have conflicting interfaces of work items while implementing UFT measures</t>
  </si>
  <si>
    <t xml:space="preserve">Hacker disturbance </t>
  </si>
  <si>
    <t>The duration (in days) of disruption of UFT measures implementation caused by problems with IT caused by hackers</t>
  </si>
  <si>
    <t>Network barriers</t>
  </si>
  <si>
    <t>Evaluation of accessibility level pertaining the seamless movement of freight vehicles because of infrastructure and constructive configuration (e.g. street narrowness and dimensioning especially inside historical centres).</t>
  </si>
  <si>
    <t>Urban space engagement</t>
  </si>
  <si>
    <t>Urban space engaged for the storage, loading / unloading, handling or transshipment of cargo and for parking of freight vehicles inside urban area over total urban area where UFT activities take place.</t>
  </si>
  <si>
    <t>Infrastructure usage</t>
  </si>
  <si>
    <t>Degree of usage of infrastructure (e.g. hours / day or equipment and space engaged over total).</t>
  </si>
  <si>
    <t>Changes in legislation at European and national level</t>
  </si>
  <si>
    <t>The range of changes in legal regulations introduced at European and national level, which can have a negative influence on a UFT measure's implementation</t>
  </si>
  <si>
    <t>Changes in legislation at city level</t>
  </si>
  <si>
    <t>The range of changes in legal regulations introduced at a city level, which can have a negative influence on a UFT measure's implementation</t>
  </si>
  <si>
    <t>Changes in the guidelines for obtaining permits for various types of investments</t>
  </si>
  <si>
    <t>The range of changes introduced by a local authority (or other institutions) in the guidelines for obtaining permits for investments undertaken in a project (measure) which can cause problems with UFT measures' implementation</t>
  </si>
  <si>
    <t>Extending the duration of the implementation of UFT activities due to delays for obtaining permits from local governments</t>
  </si>
  <si>
    <t>The level of delays in obtaining permits from a local authority or other institution can cause overall UFT projects (measure) slips</t>
  </si>
  <si>
    <t>Uncertainty of continuation of earlier activities</t>
  </si>
  <si>
    <t>The level of dependency of a UFT project's (measure's) implementation on a local authority</t>
  </si>
  <si>
    <t>Changes in consumer behaviour society</t>
  </si>
  <si>
    <t>The range of changes in consumer behaviour society which influences the management of a UFT project (measure)</t>
  </si>
  <si>
    <t>Aging society</t>
  </si>
  <si>
    <t>The level of influence of an aging society (citizens over 65) on the management of a project (measure) which may require a more complex approach to the measure's implementation</t>
  </si>
  <si>
    <t>Large cultural diversity of society</t>
  </si>
  <si>
    <t>The level of influence of cultural diversity of society, understood as "manifold ways in which the cultures of groups and societies find expression", on the management of a UFT project (measure)</t>
  </si>
  <si>
    <t>War</t>
  </si>
  <si>
    <t>The level of changes in the schedule of a measure's implementation caused by war</t>
  </si>
  <si>
    <t>Riots, strikes</t>
  </si>
  <si>
    <t>The level of changes in the schedule of a measure's implementation caused by riots, strikes</t>
  </si>
  <si>
    <t>Natural disasters</t>
  </si>
  <si>
    <t>The level of changes in the schedule of a measure's implementation caused by natural disasters</t>
  </si>
  <si>
    <t>Different organisational cultures</t>
  </si>
  <si>
    <t>The range of different organizational cultures (standards, norms, decision making process, etc.) represented by UFT stakeholders</t>
  </si>
  <si>
    <t>Lack of involvement of stakeholders</t>
  </si>
  <si>
    <t>The range of involvement in the UFT measure's implementation from representatives from municipality departments whose tasks relate to the area of implementing measures</t>
  </si>
  <si>
    <t>Excessive bureaucracy</t>
  </si>
  <si>
    <t>The level of bureaucracy (frequency of developing detailed reports and other documents) while planning and implementing measures</t>
  </si>
  <si>
    <t>Large number of stakeholders</t>
  </si>
  <si>
    <t>The proportion of trade and transport companies from the SME sector in the group of all companies from this sector interested in a UFT measure's implementation</t>
  </si>
  <si>
    <t>Lack of or insufficient number of employees</t>
  </si>
  <si>
    <t>Position of employees responsible for UFT in an organizational structure of a city council</t>
  </si>
  <si>
    <t>Lack of or insignificant number of UFT stakeholders</t>
  </si>
  <si>
    <t>The range of UFT stakeholders' involvement in the process of a measure's planning and implementing</t>
  </si>
  <si>
    <t>Lack of strong leadership</t>
  </si>
  <si>
    <t>Position of leadership in planning and implementing measures</t>
  </si>
  <si>
    <t>Lack of proper organisation of tasks</t>
  </si>
  <si>
    <t>The manner of organization and assignment of tasks to particular members of the team (actors, stakeholders) while planning and implementing measures</t>
  </si>
  <si>
    <t>Breach of contract by subcontractor</t>
  </si>
  <si>
    <t>The level of breach of contract by subcontractors</t>
  </si>
  <si>
    <t>Poor or lack of know-how</t>
  </si>
  <si>
    <t>The level of know-how and experience of project teams in planning and implementing UFT measures</t>
  </si>
  <si>
    <t>Diversity of stakeholders</t>
  </si>
  <si>
    <t>Number (in percentage) of actors and stakeholders who have completely different requirements in terms of measure implementation</t>
  </si>
  <si>
    <t>Lack of cooperation</t>
  </si>
  <si>
    <t>Number (in percentage) of actors and stakeholders who do not want to cooperate in terms of UFT</t>
  </si>
  <si>
    <t>Data sharing restrictions</t>
  </si>
  <si>
    <t>Number (in percentage) of actors and stakeholders who do not want to share data on UFT with other actors and stakeholders</t>
  </si>
  <si>
    <t>Misestimated cargo flows</t>
  </si>
  <si>
    <t>Forecast error (understood as mean absolute percentage error - MAPE) about the volume of cargo flows</t>
  </si>
  <si>
    <t>Lack of data on UFT</t>
  </si>
  <si>
    <t>The range of UFT data availability (in %)</t>
  </si>
  <si>
    <t>Failure to inform the public</t>
  </si>
  <si>
    <t>Percentage of the public (citizens) who hasn't been informed about the implemented/implementing measure</t>
  </si>
  <si>
    <t>Background</t>
  </si>
  <si>
    <t>Experience</t>
  </si>
  <si>
    <t>Analysis of results and findings from past projects and studies elaborated for this city in the same field</t>
  </si>
  <si>
    <t>Research</t>
  </si>
  <si>
    <t>Level of current research on the adoption and implementation of new, innovative city logistics policies and measures</t>
  </si>
  <si>
    <t>Replication</t>
  </si>
  <si>
    <t>Replication of policy or measure already implemented in another city as good practice</t>
  </si>
  <si>
    <t>Planning</t>
  </si>
  <si>
    <t>Existence of related policy at local, regional or national level, regulations, master / action plan or stakeholder consensus or commitment contracts (e.g. MoUs or partnerships) towards the realization of policies and measures</t>
  </si>
  <si>
    <t>Adjustability</t>
  </si>
  <si>
    <t>Level of applicability and incorporation of innovative city logistics' measures and policies in UFT activities' business as usual operability, after having been approved, accepted, successfully replicated and adopted by the involved stakeholders (including the public authorities and local community / society)</t>
  </si>
  <si>
    <t>City authority’s popularity</t>
  </si>
  <si>
    <t>Percentage of society (public) being in favour of the current city authority's policy concerning UFT activities' organization, administration and management (not necessarily pertaining only the city case activities, but in a more generic and integrated framework.</t>
  </si>
  <si>
    <t>Stakeholder percentage</t>
  </si>
  <si>
    <t>Percentage of stakeholders per stakeholder category in favor of the deployment of the policies and measures involved in city case</t>
  </si>
  <si>
    <t>Adoption rate</t>
  </si>
  <si>
    <t>Percentage of involved stakeholders willing to use, adopt or implement the city case concept beyond project duration.</t>
  </si>
  <si>
    <t>Promotion</t>
  </si>
  <si>
    <t>Correct specification of the benefits or of the first outcomes and successes of the major stakeholders, obtained for a given city logistics solution.</t>
  </si>
  <si>
    <t>Integration</t>
  </si>
  <si>
    <t>Potential integration and compliance with the key internal/external schedules of the stakeholders involved.</t>
  </si>
  <si>
    <t>Contracting</t>
  </si>
  <si>
    <t>Stakeholders (including private and / or public) signed special agreements such as FQP, MoU, Freight Master Plan etc. engaged to comply with special rules and regulations on UFT activities and operations.</t>
  </si>
  <si>
    <t>Transferability</t>
  </si>
  <si>
    <t>Percentage of involved stakeholders willing to introduce the city case concept to other partners in UFT market, replicating good practice methods, results and findings.</t>
  </si>
  <si>
    <t>Success</t>
  </si>
  <si>
    <t>Success rate</t>
  </si>
  <si>
    <t>Percentage of city case policies and measures planned to be replicated by other cities within or beyond project duration.</t>
  </si>
  <si>
    <t>Consensus</t>
  </si>
  <si>
    <t>Stakeholder approval</t>
  </si>
  <si>
    <t>Flexibility</t>
  </si>
  <si>
    <t>Degree of city case policies and measures' penetration and integration in local or regional UFT policy.</t>
  </si>
  <si>
    <t>Stakeholder attitude towards the implementation of policies and measures or any changes in the city's UFT activities' layout</t>
  </si>
  <si>
    <t>Explanation/comments</t>
  </si>
  <si>
    <t>Data/unit</t>
  </si>
  <si>
    <t>Scenarios Value</t>
  </si>
  <si>
    <t>Social approval</t>
  </si>
  <si>
    <t>Attitude (behavioural change) towards intervention or degree to which people favourably receive or approve the measures, policies and any changes in UFT activities' organisation</t>
  </si>
  <si>
    <t>Level of maturity and approval of new city logistics' policies and measures from the part of the local residents. Adaptability and transferability readiness, consciousness and receptiveness</t>
  </si>
  <si>
    <t>Percentage of stakeholders (e.g. SMEs) in the area of interest being informed before / after the beginning of the pilot deployment phase</t>
  </si>
  <si>
    <t>Percentage of stakeholders (e.g. SMEs) in the area of interest using the service before and after the beginning of the pilot deployment phase</t>
  </si>
  <si>
    <t>Number of positive / negative votes (alternatively "likes" and "dislikes" or positive / negative comments on Facebook and / or Twitter) when City authority sets decisions including policies and measures on UFT activity under public consultation</t>
  </si>
  <si>
    <t>Regulations’ acceptance</t>
  </si>
  <si>
    <t>Eco-driving practice before the journey</t>
  </si>
  <si>
    <t>Professional drivers’ intentions to practice eco-driving before they start the journey, e.g. vehicle proper maintenance, trip planning and use of on-board devices, “light” travel, etc.</t>
  </si>
  <si>
    <t>Professional drivers’ intentions to practice eco-driving during the journey, e.g. compliance with speed limits, smooth acceleration and braking, minimization of the use of heating and air-conditioning.</t>
  </si>
  <si>
    <t>Motivation for eco-driving practice</t>
  </si>
  <si>
    <t>Compliance with eco-driving practice for fuel savings, reduction of pollution emissions, and increase of road safety.</t>
  </si>
  <si>
    <t>Knowledge of the goods’ delivery systems that are used in the city.</t>
  </si>
  <si>
    <t>Managerial risks</t>
  </si>
  <si>
    <t>Likert scale {1 (lowest) - 5 (highest value)}</t>
  </si>
  <si>
    <t>Information flow problems</t>
  </si>
  <si>
    <t>Range of implemented standards and procedures on information flow and communication among stakeholders</t>
  </si>
  <si>
    <t>The range of delays in funds being received caused by the wrong assessment of time</t>
  </si>
  <si>
    <t>Lack of knowledge about stakeholders' requirements</t>
  </si>
  <si>
    <t>Percentage of actors and stakeholders whose requirements toward UFT are not investigated</t>
  </si>
  <si>
    <t>Reputation of involved stakeholders towards implementing "green" measures.</t>
  </si>
  <si>
    <t>Degree that the involved stakeholders are oriented towards environmental preservation resulting from the measure implementation.</t>
  </si>
  <si>
    <t>Degree to which people are annoyed by the visual and audio nuisance, caused by goods’ deliveries in the city.</t>
  </si>
  <si>
    <t>Public satisfaction concerning the diffusion of information and the informative channels and tools used to get the public acquainted with the modification of mobility standards due to goods’ deliveries in the city.</t>
  </si>
  <si>
    <t>Perceived alternative mobility</t>
  </si>
  <si>
    <t>Citizens' recording of increase in the use of environmental friendly modes and ways for goods’ deliveries in the city.</t>
  </si>
  <si>
    <t>Evaluation of quality of level, addressed by land use optimization, e.g. number of LTZ’s with time windows or full access restrictions for goods’ deliveries, detachment of UFT activity areas from city centre or isolation of them in special district, regulatory separation of UFT vehicles from the rest of traffic and other network users etc.</t>
  </si>
  <si>
    <t>The level of awareness of UFT stakeholders of the impact of freight transport on environment</t>
  </si>
  <si>
    <t>The range of UFT stakeholders who have poor managerial habits in the field of UFT</t>
  </si>
  <si>
    <t>The duration of the protests and interference of nearby residents which have an influence on the management of a UFT project (measure)</t>
  </si>
  <si>
    <t>Level of service</t>
  </si>
  <si>
    <t>The perceived customer satisfaction stated by customers based on their experience.</t>
  </si>
  <si>
    <t>Supply chain visibility</t>
  </si>
  <si>
    <t>Information accessible, real time updated and visible by all interested stakeholders via internet.</t>
  </si>
  <si>
    <t>Safety and security</t>
  </si>
  <si>
    <t>Number of accidents on site (e.g. UFT facility) and en route per total vehicle km covered by UFT activities' vehicles.</t>
  </si>
  <si>
    <t>Number / veh-km</t>
  </si>
  <si>
    <t>Number of fatalities in accidents on site (e.g. UFT facility) and en route per total vehicle km covered by UFT activities' vehicles.</t>
  </si>
  <si>
    <t>Number of injuries in accidents on site (e.g. UFT facility) and en route per total vehicle km covered by UFT activities' vehicles.</t>
  </si>
  <si>
    <t>Crime/ theft events</t>
  </si>
  <si>
    <t>IT, infrastructure and technology</t>
  </si>
  <si>
    <t>Indicators</t>
  </si>
  <si>
    <t>Data needed</t>
  </si>
  <si>
    <t>Annual mileage</t>
  </si>
  <si>
    <t>Energy density (Mj/L)</t>
  </si>
  <si>
    <t>Fuel Consuption (km/l)</t>
  </si>
  <si>
    <t>Employment positions related to UFT</t>
  </si>
  <si>
    <t>Number of direct working positions</t>
  </si>
  <si>
    <t>Number of indirect working positions</t>
  </si>
  <si>
    <t>Indirect employment positions related to UFT</t>
  </si>
  <si>
    <t>km</t>
  </si>
  <si>
    <t>Mj/L</t>
  </si>
  <si>
    <t>km/L</t>
  </si>
  <si>
    <t>EURO - € (or other monetary unit)</t>
  </si>
  <si>
    <t>Explanation/Comments</t>
  </si>
  <si>
    <t>Direct employment positions related to UFT</t>
  </si>
  <si>
    <t>Strength and diversification of local economy</t>
  </si>
  <si>
    <t>Change of dynamics in the domain of economy in the mean of increasing potential for growth increase in the future.</t>
  </si>
  <si>
    <t>Estimated costs incurred during the planning and designing phase of the project, policy or measure.</t>
  </si>
  <si>
    <t>Costs associated with the planning process (e.g. setting up a survey or a feasibility study of a project, policy or measure) also includes the managerial costs that occur only during the planning and designing phase (decision making at strategic level).</t>
  </si>
  <si>
    <t>Estimated costs for the deployment of a pilot or the demonstration of a case study in a project.</t>
  </si>
  <si>
    <t>Total additional capital costs for setting up an initiative, demonstration, action or measure in a pilot or case study (e.g. cost of vehicles, new technology, equipment, infrastructure purchased, rent or leased in each city case or required land acquisition.</t>
  </si>
  <si>
    <t>Total cost incurred during management process or related to management issues. Cost per management process</t>
  </si>
  <si>
    <t>Wages paid for UFT related activities. Number of employees and labor rate per position</t>
  </si>
  <si>
    <t>Cost of fuels used by vehicles in UFT activities. Cost per fuel type and fuel unit</t>
  </si>
  <si>
    <t>Warehousing and / or handling</t>
  </si>
  <si>
    <t>Cost for warehousing and / or cargo handling</t>
  </si>
  <si>
    <t>Cost for transhipment</t>
  </si>
  <si>
    <t>Cumulative amount of money spent for cargo transhipment</t>
  </si>
  <si>
    <t>Depreciation - infrastructure</t>
  </si>
  <si>
    <t>Cost of infrastructure depreciation pet type of infrastructure</t>
  </si>
  <si>
    <t>Depreciation - equipment</t>
  </si>
  <si>
    <t>Cost of equipment depreciation per type of equipment</t>
  </si>
  <si>
    <t>Cost associated with staff / personnel training activities. Number of trainees and cost rate per trainee.</t>
  </si>
  <si>
    <t>Costs associated to maintenance staff. Number of staff and labor rate per required staff</t>
  </si>
  <si>
    <t>Equipment/Materials/ Infrastructure</t>
  </si>
  <si>
    <t>Costs to maintain equipment and infrastructure. Maintenance cost per equipment/infrastructure</t>
  </si>
  <si>
    <t>Product Cost</t>
  </si>
  <si>
    <t>Enforcement cost to implement UFT activities</t>
  </si>
  <si>
    <t>Total cost usually spent by the local or regional authority for enforcing regulations and policies.</t>
  </si>
  <si>
    <t>Cost paid by shippers/receivers concerning shipment/reception of product</t>
  </si>
  <si>
    <t>Costs related to the rehabilitation/demolition of an old infrastructure</t>
  </si>
  <si>
    <t>Costs for removing obsolete equipment, hardware, software etc. Number of staff, labor rate per position and time required per staff.</t>
  </si>
  <si>
    <t>Stakeholder feedback through questionnaire survey</t>
  </si>
  <si>
    <t>The level of tax changes (mainly increase) which can influence the budget of UFT.</t>
  </si>
  <si>
    <t>The level of influence of changes in inflation rate on UFT.</t>
  </si>
  <si>
    <t>The level of influence of unstable economic situation of a country on a UFT activity's implementation.</t>
  </si>
  <si>
    <t>The level of influence of the rising cost of fuel, machines and materials on the budget of implementing UFT activities.</t>
  </si>
  <si>
    <t>The level of influence of the increase in payrolls and tax payments in transportation on the budget of implementing UFT activities.</t>
  </si>
  <si>
    <t>The level of changes in the budget of the UFT activities caused by a reduction of the foreseen capacity of freight transport system in a city.</t>
  </si>
  <si>
    <t>Excessively high maintenance costs of a UFT activity</t>
  </si>
  <si>
    <t>The level of cost increase in the budget of a UFT activity caused by unexpected higher maintenance costs.</t>
  </si>
  <si>
    <t>Poor financial situation of stakeholders</t>
  </si>
  <si>
    <t>The number (in percentage) of actors and stakeholders who have financial problems.</t>
  </si>
  <si>
    <t>The level of shortfall of funds in the budget in comparison to the planned budget.</t>
  </si>
  <si>
    <t>The range of delays in funds being received in relation to the schedule.</t>
  </si>
  <si>
    <t>The duration (in years) of the economic aging of UFT activities.</t>
  </si>
  <si>
    <t>The range of opportunities for funding or and/investment options while planning and implementing UFT activities.</t>
  </si>
  <si>
    <t>Diesel fuel consumption</t>
  </si>
  <si>
    <t>g/km</t>
  </si>
  <si>
    <t>CO emission factor</t>
  </si>
  <si>
    <t>g/kgdiesel</t>
  </si>
  <si>
    <t>NMVOC emission factor</t>
  </si>
  <si>
    <t>g/year</t>
  </si>
  <si>
    <t>CO annual emission</t>
  </si>
  <si>
    <t>NMVOC annual emission</t>
  </si>
  <si>
    <t>Nox emission</t>
  </si>
  <si>
    <t>Nox annual emission</t>
  </si>
  <si>
    <t>PM amission factor</t>
  </si>
  <si>
    <t>PM annual emission</t>
  </si>
  <si>
    <t>NO2 emission factor</t>
  </si>
  <si>
    <t>NH3 emission factor</t>
  </si>
  <si>
    <t>CO2 emission factor</t>
  </si>
  <si>
    <t>SO2 emission factor</t>
  </si>
  <si>
    <t>NOx emission factor</t>
  </si>
  <si>
    <t>NH3 emission</t>
  </si>
  <si>
    <t>CO2 emission</t>
  </si>
  <si>
    <t>SO2 emission</t>
  </si>
  <si>
    <t>NH3 annual emission</t>
  </si>
  <si>
    <t>CO2 annual emission</t>
  </si>
  <si>
    <t>SO2 annual emission</t>
  </si>
  <si>
    <t>dB (A)</t>
  </si>
  <si>
    <t>Average traffic volume</t>
  </si>
  <si>
    <t>vehicle/hour</t>
  </si>
  <si>
    <t>Modelled / measured (based on vehicle type and speed)</t>
  </si>
  <si>
    <t>Deliveries and pick ups in right time over total deliveries and pick ups</t>
  </si>
  <si>
    <t>Deliveries and pick ups in right quantity over total deliveries and pick ups</t>
  </si>
  <si>
    <t>Deliveries and pick ups in right form over total deliveries and pick ups</t>
  </si>
  <si>
    <t>Availability of products</t>
  </si>
  <si>
    <t>Information availability, visibility and accessibility</t>
  </si>
  <si>
    <t>Number of accidents per total veh-km</t>
  </si>
  <si>
    <t>Number of fatalities per total veh-km</t>
  </si>
  <si>
    <t>Number of injuries per total veh-km</t>
  </si>
  <si>
    <t>Number of damages per total veh-km or per shipment</t>
  </si>
  <si>
    <t>Percentage of vehicles performing illegal movements (e.g. illegal parking and / or access in LTZs)</t>
  </si>
  <si>
    <t>Cargo weight and vehicle capacity</t>
  </si>
  <si>
    <t>Service time and idle time of vehicles</t>
  </si>
  <si>
    <t>Proportion of actors and stakeholders whose requirements toward UFT are not investigated</t>
  </si>
  <si>
    <t>Mean absolute percentage error-MAPE about the volume of cargo flows</t>
  </si>
  <si>
    <t>Proportion of UFT data availability</t>
  </si>
  <si>
    <t>Proportion of citizens who is not aware of the measure</t>
  </si>
  <si>
    <t>Review of experience of city in the same field from past projects and studies</t>
  </si>
  <si>
    <t>Research on the adoption and application or implementation of new, innovative city logistics policies and measures</t>
  </si>
  <si>
    <t>State of the art on past projects and studies elaborated in this field</t>
  </si>
  <si>
    <t>Review of rules, regulations, restrictions and stakeholder commitment agreements</t>
  </si>
  <si>
    <t>Society acceptance level - Social political acceptance stated by (the interviewed) citizens</t>
  </si>
  <si>
    <t>Public's receptiveness and consciousness leading to maturity, readiness and approval of innovative city logistics' and UFT concepts</t>
  </si>
  <si>
    <t>Level of innovative UFT activities' adoption by the local community</t>
  </si>
  <si>
    <t>Percentage of final users or customers having been informed about the new service</t>
  </si>
  <si>
    <t>Percentage of final users or customers using the new service</t>
  </si>
  <si>
    <t>Percentage of citizens (not necessarily supporters or voters) being in compliance and support of the city authority's policy and measures on UFT</t>
  </si>
  <si>
    <t>Statistics and estimations (including assumptions) based on data obtained from social media internet databases</t>
  </si>
  <si>
    <t>Facts and figures on UFT policies and measures</t>
  </si>
  <si>
    <t>Data Needed</t>
  </si>
  <si>
    <t>Stakeholder acceptance level as stated by (the interviewed) stakeholders</t>
  </si>
  <si>
    <t>Statistics concerning the percentage of partners adopting and using the city case concept beyond project duration</t>
  </si>
  <si>
    <t>Promotion of stakeholder benefits from the adoption of new, innovative policies and measures</t>
  </si>
  <si>
    <t>Accordance with involved stakeholders' plans</t>
  </si>
  <si>
    <t>Number or percentage of stakeholders in agreement of participating in the pilot or case study concept or in compliance with rules, regulations, measures and initiatives</t>
  </si>
  <si>
    <t>Statistics concerning the percentage of partners introducing the city case concept to external partners within and beyond project duration</t>
  </si>
  <si>
    <t>Statistics and state of the art reviews concerning the replication of city case policies and measures</t>
  </si>
  <si>
    <t>Air Quality</t>
  </si>
  <si>
    <t>Energy consumption</t>
  </si>
  <si>
    <t xml:space="preserve">Transport and mobility </t>
  </si>
  <si>
    <t>Policy</t>
  </si>
  <si>
    <t xml:space="preserve">Stakeholder feedback through questionnaire survey </t>
  </si>
  <si>
    <t xml:space="preserve">Stakeholder feedback through questionnaire survey  </t>
  </si>
  <si>
    <t>Proportion of actors and stakeholders who have completely different requirements in terms of measure implementation</t>
  </si>
  <si>
    <t>Monetized values (Euro)</t>
  </si>
  <si>
    <t>Normalized values</t>
  </si>
  <si>
    <t>Impact area weight</t>
  </si>
  <si>
    <t>Cost per Mjoule</t>
  </si>
  <si>
    <t>€/Mjoule</t>
  </si>
  <si>
    <t>€/g</t>
  </si>
  <si>
    <t>CO emission cost</t>
  </si>
  <si>
    <t>NMVOC emission cost</t>
  </si>
  <si>
    <t>NOx emission cost</t>
  </si>
  <si>
    <t>PM amission cost</t>
  </si>
  <si>
    <t>NH3 emission cost</t>
  </si>
  <si>
    <t>SO2 emission cost</t>
  </si>
  <si>
    <t>CO2 emission cost</t>
  </si>
  <si>
    <t>Average cost per fatality</t>
  </si>
  <si>
    <t>Euro - €</t>
  </si>
  <si>
    <t>Average cost per accedent</t>
  </si>
  <si>
    <t>Average cost per injury</t>
  </si>
  <si>
    <t>Average cost per damage</t>
  </si>
  <si>
    <t>Average cost per act of vandalism</t>
  </si>
  <si>
    <t>Average cost per crime</t>
  </si>
  <si>
    <t xml:space="preserve">Transport system </t>
  </si>
  <si>
    <t xml:space="preserve">Transport System </t>
  </si>
  <si>
    <t>Economy and energy</t>
  </si>
  <si>
    <t>Total</t>
  </si>
  <si>
    <t>Average</t>
  </si>
  <si>
    <t>Envronment</t>
  </si>
  <si>
    <t>GHG emission</t>
  </si>
  <si>
    <t>IT, infrast. e technology</t>
  </si>
  <si>
    <t>Sum</t>
  </si>
  <si>
    <t>Regulations' accep.</t>
  </si>
  <si>
    <t>Impact areas</t>
  </si>
  <si>
    <t>IMPACT AREAS</t>
  </si>
  <si>
    <t>CRITERION</t>
  </si>
  <si>
    <t>Criterion weight</t>
  </si>
  <si>
    <t>Criterion Performance</t>
  </si>
  <si>
    <t>Normalization value</t>
  </si>
  <si>
    <t>Total emission cost</t>
  </si>
  <si>
    <t>€</t>
  </si>
  <si>
    <t>Surface</t>
  </si>
  <si>
    <r>
      <t>m</t>
    </r>
    <r>
      <rPr>
        <sz val="11"/>
        <color theme="1"/>
        <rFont val="Calibri"/>
        <family val="2"/>
      </rPr>
      <t>²</t>
    </r>
  </si>
  <si>
    <t>Inhabitants</t>
  </si>
  <si>
    <t>Population density</t>
  </si>
  <si>
    <t>persons</t>
  </si>
  <si>
    <r>
      <t>persons/m</t>
    </r>
    <r>
      <rPr>
        <sz val="11"/>
        <color theme="1"/>
        <rFont val="Calibri"/>
        <family val="2"/>
      </rPr>
      <t>²</t>
    </r>
  </si>
  <si>
    <t>%</t>
  </si>
  <si>
    <t>Few/not annoyed people (LA)</t>
  </si>
  <si>
    <t>Very annoyed people (HA)</t>
  </si>
  <si>
    <t>Annoyed people (A)</t>
  </si>
  <si>
    <t>Cost per A person</t>
  </si>
  <si>
    <t>Cost per HA person</t>
  </si>
  <si>
    <t>Cost per LA person</t>
  </si>
  <si>
    <t>Total noise cost</t>
  </si>
  <si>
    <t>Total cost</t>
  </si>
  <si>
    <t>LSI</t>
  </si>
  <si>
    <t>Policy and measure</t>
  </si>
  <si>
    <t>The methodology is articuleted in the following implementation steps:</t>
  </si>
  <si>
    <t>Step 3: each impact area corresponds to several criteria and each criterion to several indicators. It is necessary to focus on the most meaningful criteria and indicators and compute their values.</t>
  </si>
  <si>
    <t>Step 4: weights must be assigned to each impact area and criterion.</t>
  </si>
  <si>
    <t>This indicator is computed for each impact area and then the values obtained are aggregated into a total Logistic Sustainability Index that gives a measure of the overall city logistics implementation’s convenience.</t>
  </si>
  <si>
    <t>The firts step, includes the definition of the involved stakeholders as shown in the following figure.</t>
  </si>
  <si>
    <t>Step 1.The user identifies the stakeholder category he/she represents, from a provided list.</t>
  </si>
  <si>
    <t>The writers, according to the literature review and in order to simplify the several categories of stakeholders involved in UFT operations and activities, have concluded to three main categories of stakeholders, presented in the following table.</t>
  </si>
  <si>
    <t>Supply chain stakeholders</t>
  </si>
  <si>
    <t>Freight Forwarders, Transport Operators, Shippers, Major Retail chains, Shop owners</t>
  </si>
  <si>
    <t>Public authorities</t>
  </si>
  <si>
    <t>Local Government, National Government</t>
  </si>
  <si>
    <t>Other stakeholders</t>
  </si>
  <si>
    <t>Industry and Commerce Associations, Consumer Associations, Research and Academia</t>
  </si>
  <si>
    <t xml:space="preserve">Stakeholder Category </t>
  </si>
  <si>
    <t>Stakeholders</t>
  </si>
  <si>
    <t>Step 2. The user selects at least one of the seven impact areas for which the assessment of the measure will be performed, according to one or more objectives that he/she is interested in the implementation of a UFT measure in the city.</t>
  </si>
  <si>
    <t>The following table depicts the complete list of the evaluation parameters and their association with stakeholder categories.</t>
  </si>
  <si>
    <t>Step 6: all the values are normalized (automatic procedure)</t>
  </si>
  <si>
    <t>Step 7: the indicators are then aggregated into a single Sustainability Index which is given by the weighted sum of the normalized values. (automatic procedure).</t>
  </si>
  <si>
    <t>Step 5: since indicators are expressed in different units, they need to be monetized (automatic procedure).</t>
  </si>
  <si>
    <t>The user selects at least one of the seven impact areas for which the assessment of the measure will be performed.</t>
  </si>
  <si>
    <t>The criteria are listed in this step. The user may select all suggested by the tool criteria, or deselect some of them.</t>
  </si>
  <si>
    <t>In the following seven spreadsheets (one for every criterion), the user selects the final indicators from the list. The user may deselect indicators from the suggested list selecting zero.</t>
  </si>
  <si>
    <t>Impact area: Economy and Energy</t>
  </si>
  <si>
    <t>Impact area: Environment</t>
  </si>
  <si>
    <t>Impact area: Transport and Mobility</t>
  </si>
  <si>
    <t>Impact area: Society</t>
  </si>
  <si>
    <t>Impact area: Policy and measure</t>
  </si>
  <si>
    <t>Impact area: Social Acceptance</t>
  </si>
  <si>
    <t>Impact area: User Uptake</t>
  </si>
  <si>
    <t>Y</t>
  </si>
  <si>
    <t>This document presents a methodology to evaluate a Logistics Sustainable Index. A set of parameters is available for selection by each stakeholder category, including impact areas, criteria and indicators. Based on the selected parameters, the evaluation process may generate multi stakeholder multi criteria evaluation results, as well as results processed separately, upon user request, by each of the embedded modules.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</si>
</sst>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7"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20"/>
      <color theme="1"/>
      <name val="Calibri"/>
      <family val="2"/>
      <scheme val="minor"/>
    </font>
    <font>
      <sz val="8.5"/>
      <color rgb="FF4D4D4E"/>
      <name val="Trebuchet MS"/>
      <family val="2"/>
    </font>
    <font>
      <sz val="11"/>
      <color rgb="FF4D4D4E"/>
      <name val="Calibri"/>
      <family val="2"/>
      <scheme val="minor"/>
    </font>
    <font>
      <sz val="12"/>
      <color rgb="FF4D4D4E"/>
      <name val="Calibri"/>
      <family val="2"/>
      <scheme val="minor"/>
    </font>
    <font>
      <b/>
      <sz val="9"/>
      <color theme="1"/>
      <name val="Calibri"/>
      <family val="2"/>
      <scheme val="minor"/>
    </font>
    <font>
      <sz val="12"/>
      <name val="Calibri"/>
      <family val="2"/>
      <scheme val="minor"/>
    </font>
    <font>
      <sz val="11"/>
      <name val="Calibri"/>
      <family val="2"/>
      <scheme val="minor"/>
    </font>
    <font>
      <sz val="11"/>
      <color rgb="FFFF0000"/>
      <name val="Calibri"/>
      <family val="2"/>
      <scheme val="minor"/>
    </font>
    <font>
      <b/>
      <sz val="11"/>
      <name val="Calibri"/>
      <family val="2"/>
      <scheme val="minor"/>
    </font>
    <font>
      <i/>
      <u/>
      <sz val="20"/>
      <color theme="1"/>
      <name val="Calibri"/>
      <family val="2"/>
      <scheme val="minor"/>
    </font>
    <font>
      <b/>
      <sz val="10"/>
      <color theme="1"/>
      <name val="Calibri"/>
      <family val="2"/>
      <scheme val="minor"/>
    </font>
    <font>
      <b/>
      <sz val="12"/>
      <color theme="1"/>
      <name val="Calibri"/>
      <family val="2"/>
      <scheme val="minor"/>
    </font>
    <font>
      <sz val="11"/>
      <color theme="1"/>
      <name val="Calibri"/>
      <family val="2"/>
    </font>
  </fonts>
  <fills count="11">
    <fill>
      <patternFill patternType="none"/>
    </fill>
    <fill>
      <patternFill patternType="gray125"/>
    </fill>
    <fill>
      <patternFill patternType="solid">
        <fgColor theme="0"/>
        <bgColor indexed="64"/>
      </patternFill>
    </fill>
    <fill>
      <patternFill patternType="solid">
        <fgColor rgb="FF66FF66"/>
        <bgColor indexed="64"/>
      </patternFill>
    </fill>
    <fill>
      <patternFill patternType="solid">
        <fgColor rgb="FF00B0F0"/>
        <bgColor indexed="64"/>
      </patternFill>
    </fill>
    <fill>
      <patternFill patternType="solid">
        <fgColor rgb="FFFFC000"/>
        <bgColor indexed="64"/>
      </patternFill>
    </fill>
    <fill>
      <patternFill patternType="solid">
        <fgColor rgb="FFFF0000"/>
        <bgColor indexed="64"/>
      </patternFill>
    </fill>
    <fill>
      <patternFill patternType="solid">
        <fgColor rgb="FFFF99CC"/>
        <bgColor indexed="64"/>
      </patternFill>
    </fill>
    <fill>
      <patternFill patternType="solid">
        <fgColor rgb="FFFFFF00"/>
        <bgColor indexed="64"/>
      </patternFill>
    </fill>
    <fill>
      <patternFill patternType="solid">
        <fgColor theme="7" tint="0.39997558519241921"/>
        <bgColor indexed="64"/>
      </patternFill>
    </fill>
    <fill>
      <patternFill patternType="solid">
        <fgColor theme="0" tint="-0.14999847407452621"/>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1">
    <xf numFmtId="0" fontId="0" fillId="0" borderId="0"/>
  </cellStyleXfs>
  <cellXfs count="680">
    <xf numFmtId="0" fontId="0" fillId="0" borderId="0" xfId="0"/>
    <xf numFmtId="0" fontId="0" fillId="0" borderId="0" xfId="0" applyFill="1" applyBorder="1"/>
    <xf numFmtId="0" fontId="0" fillId="0" borderId="0" xfId="0"/>
    <xf numFmtId="0" fontId="0" fillId="0" borderId="0" xfId="0" applyFill="1"/>
    <xf numFmtId="0" fontId="1" fillId="0" borderId="0" xfId="0" applyFont="1" applyFill="1"/>
    <xf numFmtId="0" fontId="0" fillId="0" borderId="0" xfId="0" applyAlignment="1">
      <alignment horizontal="center"/>
    </xf>
    <xf numFmtId="0" fontId="0" fillId="0" borderId="20" xfId="0" applyBorder="1" applyAlignment="1">
      <alignment horizontal="center"/>
    </xf>
    <xf numFmtId="0" fontId="0" fillId="0" borderId="20" xfId="0" applyBorder="1"/>
    <xf numFmtId="0" fontId="0" fillId="0" borderId="15" xfId="0" applyBorder="1"/>
    <xf numFmtId="0" fontId="0" fillId="0" borderId="0" xfId="0" applyBorder="1"/>
    <xf numFmtId="0" fontId="0" fillId="0" borderId="17" xfId="0" applyBorder="1"/>
    <xf numFmtId="0" fontId="0" fillId="0" borderId="21" xfId="0" applyBorder="1"/>
    <xf numFmtId="0" fontId="0" fillId="0" borderId="19" xfId="0" applyBorder="1"/>
    <xf numFmtId="0" fontId="0" fillId="0" borderId="14" xfId="0" applyBorder="1"/>
    <xf numFmtId="0" fontId="0" fillId="0" borderId="16" xfId="0" applyBorder="1"/>
    <xf numFmtId="0" fontId="0" fillId="0" borderId="18" xfId="0" applyBorder="1"/>
    <xf numFmtId="0" fontId="0" fillId="0" borderId="17" xfId="0" applyBorder="1" applyAlignment="1">
      <alignment horizontal="center"/>
    </xf>
    <xf numFmtId="0" fontId="0" fillId="0" borderId="19" xfId="0" applyBorder="1" applyAlignment="1">
      <alignment horizontal="center"/>
    </xf>
    <xf numFmtId="0" fontId="0" fillId="0" borderId="0" xfId="0" applyBorder="1" applyAlignment="1">
      <alignment horizontal="center"/>
    </xf>
    <xf numFmtId="0" fontId="0" fillId="0" borderId="21" xfId="0" applyBorder="1" applyAlignment="1">
      <alignment horizontal="center"/>
    </xf>
    <xf numFmtId="0" fontId="0" fillId="0" borderId="0" xfId="0"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Border="1" applyAlignment="1">
      <alignment horizontal="center" vertical="center"/>
    </xf>
    <xf numFmtId="3" fontId="0" fillId="0" borderId="0" xfId="0" applyNumberFormat="1" applyBorder="1" applyAlignment="1">
      <alignment horizontal="center" vertical="center"/>
    </xf>
    <xf numFmtId="0" fontId="0" fillId="0" borderId="26" xfId="0" applyBorder="1" applyAlignment="1">
      <alignment horizontal="center"/>
    </xf>
    <xf numFmtId="0" fontId="0" fillId="0" borderId="15" xfId="0" applyBorder="1" applyAlignment="1">
      <alignment horizontal="center"/>
    </xf>
    <xf numFmtId="0" fontId="0" fillId="0" borderId="27" xfId="0" applyBorder="1" applyAlignment="1">
      <alignment horizontal="center"/>
    </xf>
    <xf numFmtId="0" fontId="5" fillId="0" borderId="0" xfId="0" applyFont="1" applyBorder="1" applyAlignment="1">
      <alignment vertical="center" wrapText="1"/>
    </xf>
    <xf numFmtId="0" fontId="5" fillId="0" borderId="0" xfId="0" applyFont="1" applyBorder="1" applyAlignment="1">
      <alignment vertical="center" wrapText="1"/>
    </xf>
    <xf numFmtId="0" fontId="1" fillId="0" borderId="0" xfId="0" applyFont="1" applyBorder="1" applyAlignment="1">
      <alignment vertical="center"/>
    </xf>
    <xf numFmtId="0" fontId="1" fillId="0" borderId="0" xfId="0" applyFont="1" applyBorder="1" applyAlignment="1">
      <alignment vertical="center" wrapText="1"/>
    </xf>
    <xf numFmtId="0" fontId="0" fillId="0" borderId="0" xfId="0" applyBorder="1" applyAlignment="1">
      <alignment vertical="center" wrapText="1"/>
    </xf>
    <xf numFmtId="3" fontId="0" fillId="0" borderId="0" xfId="0" applyNumberFormat="1" applyFill="1" applyBorder="1" applyAlignment="1">
      <alignment vertical="center"/>
    </xf>
    <xf numFmtId="0" fontId="0" fillId="0" borderId="22" xfId="0" applyBorder="1"/>
    <xf numFmtId="0" fontId="0" fillId="0" borderId="24" xfId="0" applyBorder="1"/>
    <xf numFmtId="0" fontId="0" fillId="0" borderId="23" xfId="0" applyBorder="1"/>
    <xf numFmtId="3" fontId="0" fillId="0" borderId="15" xfId="0" applyNumberFormat="1" applyBorder="1" applyAlignment="1">
      <alignment horizontal="center"/>
    </xf>
    <xf numFmtId="3" fontId="0" fillId="0" borderId="19" xfId="0" applyNumberFormat="1" applyBorder="1" applyAlignment="1">
      <alignment horizontal="center"/>
    </xf>
    <xf numFmtId="3" fontId="0" fillId="0" borderId="17" xfId="0" applyNumberFormat="1" applyBorder="1" applyAlignment="1">
      <alignment horizontal="center"/>
    </xf>
    <xf numFmtId="0" fontId="0" fillId="0" borderId="23" xfId="0" applyBorder="1" applyAlignment="1">
      <alignment horizontal="center"/>
    </xf>
    <xf numFmtId="0" fontId="0" fillId="0" borderId="22" xfId="0" applyBorder="1" applyAlignment="1">
      <alignment horizontal="center"/>
    </xf>
    <xf numFmtId="0" fontId="0" fillId="0" borderId="24" xfId="0" applyBorder="1" applyAlignment="1">
      <alignment horizontal="center"/>
    </xf>
    <xf numFmtId="0" fontId="0" fillId="0" borderId="13" xfId="0" applyBorder="1"/>
    <xf numFmtId="0" fontId="6" fillId="0" borderId="22" xfId="0" applyFont="1" applyBorder="1" applyAlignment="1">
      <alignment vertical="center" wrapText="1"/>
    </xf>
    <xf numFmtId="0" fontId="6" fillId="0" borderId="23" xfId="0" applyFont="1" applyBorder="1" applyAlignment="1">
      <alignment vertical="center" wrapText="1"/>
    </xf>
    <xf numFmtId="0" fontId="6" fillId="0" borderId="24" xfId="0" applyFont="1" applyBorder="1" applyAlignment="1">
      <alignment vertical="center" wrapText="1"/>
    </xf>
    <xf numFmtId="0" fontId="6" fillId="0" borderId="19" xfId="0" applyFont="1" applyBorder="1" applyAlignment="1">
      <alignment vertical="center" wrapText="1"/>
    </xf>
    <xf numFmtId="0" fontId="0" fillId="0" borderId="27" xfId="0" applyBorder="1"/>
    <xf numFmtId="0" fontId="6" fillId="0" borderId="15" xfId="0" applyFont="1" applyBorder="1" applyAlignment="1">
      <alignment vertical="center" wrapText="1"/>
    </xf>
    <xf numFmtId="0" fontId="6" fillId="0" borderId="17" xfId="0" applyFont="1" applyBorder="1" applyAlignment="1">
      <alignment vertical="center" wrapText="1"/>
    </xf>
    <xf numFmtId="0" fontId="0" fillId="0" borderId="25" xfId="0" applyBorder="1"/>
    <xf numFmtId="0" fontId="1" fillId="3" borderId="13" xfId="0" applyFont="1" applyFill="1" applyBorder="1"/>
    <xf numFmtId="0" fontId="1" fillId="4" borderId="25" xfId="0" applyFont="1" applyFill="1" applyBorder="1"/>
    <xf numFmtId="0" fontId="1" fillId="4" borderId="13" xfId="0" applyFont="1" applyFill="1" applyBorder="1"/>
    <xf numFmtId="0" fontId="1" fillId="4" borderId="26" xfId="0" applyFont="1" applyFill="1" applyBorder="1"/>
    <xf numFmtId="0" fontId="1" fillId="4" borderId="27" xfId="0" applyFont="1" applyFill="1" applyBorder="1" applyAlignment="1">
      <alignment horizontal="center"/>
    </xf>
    <xf numFmtId="0" fontId="1" fillId="4" borderId="27" xfId="0" applyFont="1" applyFill="1" applyBorder="1"/>
    <xf numFmtId="0" fontId="1" fillId="5" borderId="25" xfId="0" applyFont="1" applyFill="1" applyBorder="1"/>
    <xf numFmtId="0" fontId="1" fillId="5" borderId="13" xfId="0" applyFont="1" applyFill="1" applyBorder="1"/>
    <xf numFmtId="0" fontId="1" fillId="6" borderId="25" xfId="0" applyFont="1" applyFill="1" applyBorder="1"/>
    <xf numFmtId="0" fontId="1" fillId="6" borderId="14" xfId="0" applyFont="1" applyFill="1" applyBorder="1"/>
    <xf numFmtId="0" fontId="1" fillId="6" borderId="22" xfId="0" applyFont="1" applyFill="1" applyBorder="1"/>
    <xf numFmtId="0" fontId="1" fillId="6" borderId="20" xfId="0" applyFont="1" applyFill="1" applyBorder="1"/>
    <xf numFmtId="0" fontId="1" fillId="5" borderId="22" xfId="0" applyFont="1" applyFill="1" applyBorder="1"/>
    <xf numFmtId="0" fontId="1" fillId="5" borderId="15" xfId="0" applyFont="1" applyFill="1" applyBorder="1" applyAlignment="1">
      <alignment horizontal="center"/>
    </xf>
    <xf numFmtId="0" fontId="1" fillId="7" borderId="14" xfId="0" applyFont="1" applyFill="1" applyBorder="1"/>
    <xf numFmtId="0" fontId="1" fillId="7" borderId="22" xfId="0" applyFont="1" applyFill="1" applyBorder="1"/>
    <xf numFmtId="0" fontId="0" fillId="0" borderId="24" xfId="0" applyBorder="1" applyAlignment="1">
      <alignment horizontal="left"/>
    </xf>
    <xf numFmtId="0" fontId="0" fillId="0" borderId="18" xfId="0" applyBorder="1" applyAlignment="1">
      <alignment horizontal="center" vertical="center"/>
    </xf>
    <xf numFmtId="0" fontId="1" fillId="8" borderId="14" xfId="0" applyFont="1" applyFill="1" applyBorder="1"/>
    <xf numFmtId="0" fontId="1" fillId="8" borderId="22" xfId="0" applyFont="1" applyFill="1" applyBorder="1"/>
    <xf numFmtId="0" fontId="0" fillId="0" borderId="17" xfId="0" applyBorder="1" applyAlignment="1">
      <alignment wrapText="1"/>
    </xf>
    <xf numFmtId="0" fontId="10" fillId="0" borderId="14" xfId="0" applyFont="1" applyBorder="1" applyAlignment="1">
      <alignment vertical="center" wrapText="1"/>
    </xf>
    <xf numFmtId="0" fontId="10" fillId="0" borderId="15" xfId="0" applyFont="1" applyBorder="1" applyAlignment="1">
      <alignment vertical="center" wrapText="1"/>
    </xf>
    <xf numFmtId="0" fontId="10" fillId="0" borderId="15" xfId="0" applyFont="1" applyBorder="1" applyAlignment="1">
      <alignment horizontal="center" vertical="center"/>
    </xf>
    <xf numFmtId="0" fontId="10" fillId="0" borderId="14" xfId="0" applyFont="1" applyBorder="1"/>
    <xf numFmtId="0" fontId="10" fillId="0" borderId="16" xfId="0" applyFont="1" applyBorder="1" applyAlignment="1">
      <alignment vertical="center" wrapText="1"/>
    </xf>
    <xf numFmtId="0" fontId="10" fillId="0" borderId="17" xfId="0" applyFont="1" applyBorder="1" applyAlignment="1">
      <alignment vertical="center" wrapText="1"/>
    </xf>
    <xf numFmtId="0" fontId="10" fillId="0" borderId="17" xfId="0" applyFont="1" applyBorder="1" applyAlignment="1">
      <alignment horizontal="center" vertical="center"/>
    </xf>
    <xf numFmtId="0" fontId="10" fillId="0" borderId="16" xfId="0" applyFont="1" applyBorder="1"/>
    <xf numFmtId="0" fontId="10" fillId="0" borderId="0" xfId="0" applyFont="1" applyBorder="1" applyAlignment="1">
      <alignment vertical="center" wrapText="1"/>
    </xf>
    <xf numFmtId="0" fontId="10" fillId="0" borderId="18" xfId="0" applyFont="1" applyBorder="1" applyAlignment="1">
      <alignment vertical="center" wrapText="1"/>
    </xf>
    <xf numFmtId="0" fontId="10" fillId="0" borderId="19" xfId="0" applyFont="1" applyBorder="1" applyAlignment="1">
      <alignment vertical="center" wrapText="1"/>
    </xf>
    <xf numFmtId="0" fontId="10" fillId="0" borderId="19" xfId="0" applyFont="1" applyBorder="1" applyAlignment="1">
      <alignment horizontal="center" vertical="center"/>
    </xf>
    <xf numFmtId="0" fontId="10" fillId="0" borderId="20" xfId="0" applyFont="1" applyBorder="1" applyAlignment="1">
      <alignment vertical="center" wrapText="1"/>
    </xf>
    <xf numFmtId="0" fontId="10" fillId="0" borderId="20" xfId="0" applyFont="1" applyBorder="1" applyAlignment="1">
      <alignment horizontal="center" vertical="center"/>
    </xf>
    <xf numFmtId="0" fontId="10" fillId="0" borderId="22" xfId="0" applyFont="1" applyBorder="1" applyAlignment="1">
      <alignment vertical="center" wrapText="1"/>
    </xf>
    <xf numFmtId="0" fontId="10" fillId="0" borderId="0" xfId="0" applyFont="1" applyBorder="1" applyAlignment="1">
      <alignment horizontal="center" vertical="center"/>
    </xf>
    <xf numFmtId="0" fontId="10" fillId="0" borderId="23" xfId="0" applyFont="1" applyBorder="1" applyAlignment="1">
      <alignment vertical="center" wrapText="1"/>
    </xf>
    <xf numFmtId="0" fontId="10" fillId="0" borderId="21" xfId="0" applyFont="1" applyBorder="1" applyAlignment="1">
      <alignment vertical="center" wrapText="1"/>
    </xf>
    <xf numFmtId="0" fontId="10" fillId="0" borderId="21" xfId="0" applyFont="1" applyBorder="1" applyAlignment="1">
      <alignment horizontal="center" vertical="center"/>
    </xf>
    <xf numFmtId="0" fontId="10" fillId="0" borderId="24" xfId="0" applyFont="1" applyBorder="1" applyAlignment="1">
      <alignment vertical="center" wrapText="1"/>
    </xf>
    <xf numFmtId="0" fontId="0" fillId="0" borderId="13" xfId="0" applyBorder="1" applyAlignment="1">
      <alignment vertical="center"/>
    </xf>
    <xf numFmtId="3" fontId="0" fillId="0" borderId="13" xfId="0" applyNumberFormat="1" applyBorder="1" applyAlignment="1">
      <alignment horizontal="center"/>
    </xf>
    <xf numFmtId="3" fontId="0" fillId="0" borderId="24" xfId="0" applyNumberFormat="1" applyBorder="1" applyAlignment="1">
      <alignment horizontal="center"/>
    </xf>
    <xf numFmtId="0" fontId="0" fillId="0" borderId="13" xfId="0" applyBorder="1" applyAlignment="1">
      <alignment horizontal="center"/>
    </xf>
    <xf numFmtId="0" fontId="0" fillId="0" borderId="13" xfId="0" applyFill="1" applyBorder="1" applyAlignment="1">
      <alignment horizontal="center"/>
    </xf>
    <xf numFmtId="3" fontId="0" fillId="0" borderId="24" xfId="0" applyNumberFormat="1" applyFill="1" applyBorder="1" applyAlignment="1">
      <alignment horizontal="center"/>
    </xf>
    <xf numFmtId="0" fontId="0" fillId="0" borderId="24" xfId="0" applyFill="1" applyBorder="1" applyAlignment="1">
      <alignment horizontal="center"/>
    </xf>
    <xf numFmtId="0" fontId="2" fillId="0" borderId="13" xfId="0" applyFont="1" applyBorder="1" applyAlignment="1">
      <alignment horizontal="center" vertical="center"/>
    </xf>
    <xf numFmtId="0" fontId="2" fillId="0" borderId="10"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xf>
    <xf numFmtId="0" fontId="0" fillId="0" borderId="30" xfId="0" applyBorder="1"/>
    <xf numFmtId="0" fontId="0" fillId="0" borderId="31" xfId="0" applyBorder="1"/>
    <xf numFmtId="0" fontId="0" fillId="0" borderId="29" xfId="0" applyBorder="1" applyAlignment="1">
      <alignment horizontal="left"/>
    </xf>
    <xf numFmtId="0" fontId="6" fillId="0" borderId="30" xfId="0" applyFont="1" applyBorder="1" applyAlignment="1">
      <alignment vertical="center" wrapText="1"/>
    </xf>
    <xf numFmtId="3" fontId="0" fillId="0" borderId="29" xfId="0" applyNumberFormat="1" applyBorder="1" applyAlignment="1">
      <alignment horizontal="center"/>
    </xf>
    <xf numFmtId="0" fontId="0" fillId="0" borderId="30" xfId="0" applyBorder="1" applyAlignment="1">
      <alignment horizontal="center"/>
    </xf>
    <xf numFmtId="3" fontId="0" fillId="0" borderId="30" xfId="0" applyNumberFormat="1" applyBorder="1" applyAlignment="1">
      <alignment horizontal="center"/>
    </xf>
    <xf numFmtId="0" fontId="0" fillId="0" borderId="31" xfId="0" applyBorder="1" applyAlignment="1">
      <alignment horizontal="center"/>
    </xf>
    <xf numFmtId="0" fontId="0" fillId="0" borderId="29" xfId="0" applyBorder="1"/>
    <xf numFmtId="0" fontId="0" fillId="0" borderId="29" xfId="0" applyFill="1" applyBorder="1" applyAlignment="1">
      <alignment horizontal="center"/>
    </xf>
    <xf numFmtId="0" fontId="0" fillId="0" borderId="30" xfId="0" applyFill="1" applyBorder="1" applyAlignment="1">
      <alignment horizontal="center"/>
    </xf>
    <xf numFmtId="3" fontId="0" fillId="0" borderId="30" xfId="0" applyNumberFormat="1" applyFill="1" applyBorder="1" applyAlignment="1">
      <alignment horizontal="center"/>
    </xf>
    <xf numFmtId="0" fontId="0" fillId="0" borderId="37" xfId="0" applyBorder="1" applyAlignment="1">
      <alignment horizontal="center"/>
    </xf>
    <xf numFmtId="0" fontId="0" fillId="0" borderId="37" xfId="0" applyBorder="1"/>
    <xf numFmtId="0" fontId="0" fillId="0" borderId="37" xfId="0" applyFill="1" applyBorder="1" applyAlignment="1">
      <alignment horizontal="center"/>
    </xf>
    <xf numFmtId="0" fontId="0" fillId="0" borderId="13" xfId="0" applyBorder="1" applyAlignment="1">
      <alignment horizontal="center" vertical="center"/>
    </xf>
    <xf numFmtId="0" fontId="0" fillId="0" borderId="13" xfId="0" applyBorder="1" applyAlignment="1">
      <alignment horizontal="left"/>
    </xf>
    <xf numFmtId="0" fontId="0" fillId="0" borderId="29" xfId="0" applyBorder="1" applyAlignment="1">
      <alignment horizontal="center"/>
    </xf>
    <xf numFmtId="0" fontId="0" fillId="0" borderId="31" xfId="0" applyBorder="1" applyAlignment="1">
      <alignment horizontal="left"/>
    </xf>
    <xf numFmtId="3" fontId="0" fillId="0" borderId="29" xfId="0" applyNumberFormat="1" applyFill="1" applyBorder="1" applyAlignment="1">
      <alignment horizontal="center"/>
    </xf>
    <xf numFmtId="3" fontId="0" fillId="0" borderId="31" xfId="0" applyNumberFormat="1" applyBorder="1" applyAlignment="1">
      <alignment horizontal="center"/>
    </xf>
    <xf numFmtId="3" fontId="0" fillId="0" borderId="45" xfId="0" applyNumberFormat="1" applyFill="1" applyBorder="1" applyAlignment="1">
      <alignment horizontal="center"/>
    </xf>
    <xf numFmtId="3" fontId="0" fillId="0" borderId="46" xfId="0" applyNumberFormat="1" applyFill="1" applyBorder="1" applyAlignment="1">
      <alignment horizontal="center"/>
    </xf>
    <xf numFmtId="3" fontId="0" fillId="0" borderId="47" xfId="0" applyNumberFormat="1" applyFill="1" applyBorder="1" applyAlignment="1">
      <alignment horizontal="center"/>
    </xf>
    <xf numFmtId="0" fontId="0" fillId="0" borderId="49" xfId="0" applyBorder="1" applyAlignment="1">
      <alignment horizontal="center"/>
    </xf>
    <xf numFmtId="0" fontId="0" fillId="0" borderId="49" xfId="0" applyBorder="1"/>
    <xf numFmtId="0" fontId="0" fillId="0" borderId="49" xfId="0" applyFill="1" applyBorder="1" applyAlignment="1">
      <alignment horizontal="center"/>
    </xf>
    <xf numFmtId="0" fontId="0" fillId="0" borderId="31" xfId="0" applyFill="1" applyBorder="1" applyAlignment="1">
      <alignment horizontal="center"/>
    </xf>
    <xf numFmtId="3" fontId="0" fillId="0" borderId="49" xfId="0" applyNumberFormat="1" applyBorder="1" applyAlignment="1">
      <alignment horizontal="center"/>
    </xf>
    <xf numFmtId="3" fontId="0" fillId="0" borderId="49" xfId="0" applyNumberFormat="1" applyFill="1" applyBorder="1" applyAlignment="1">
      <alignment horizontal="center"/>
    </xf>
    <xf numFmtId="0" fontId="6" fillId="0" borderId="29" xfId="0" applyFont="1" applyBorder="1" applyAlignment="1">
      <alignment vertical="center" wrapText="1"/>
    </xf>
    <xf numFmtId="0" fontId="6" fillId="0" borderId="31" xfId="0" applyFont="1" applyBorder="1" applyAlignment="1">
      <alignment vertical="center" wrapText="1"/>
    </xf>
    <xf numFmtId="2" fontId="0" fillId="0" borderId="51" xfId="0" applyNumberFormat="1" applyBorder="1" applyAlignment="1">
      <alignment horizontal="center" vertical="center"/>
    </xf>
    <xf numFmtId="0" fontId="0" fillId="0" borderId="13" xfId="0" applyBorder="1" applyAlignment="1">
      <alignment vertical="center" wrapText="1"/>
    </xf>
    <xf numFmtId="2" fontId="0" fillId="0" borderId="38" xfId="0" applyNumberFormat="1" applyBorder="1" applyAlignment="1">
      <alignment horizontal="center" vertical="center"/>
    </xf>
    <xf numFmtId="2" fontId="0" fillId="0" borderId="33" xfId="0" applyNumberFormat="1" applyBorder="1" applyAlignment="1">
      <alignment horizontal="center" vertical="center"/>
    </xf>
    <xf numFmtId="0" fontId="2" fillId="0" borderId="13" xfId="0" applyFont="1" applyFill="1" applyBorder="1" applyAlignment="1">
      <alignment horizontal="center" vertical="center"/>
    </xf>
    <xf numFmtId="0" fontId="0" fillId="0" borderId="1" xfId="0" applyFill="1" applyBorder="1" applyAlignment="1">
      <alignment horizontal="center"/>
    </xf>
    <xf numFmtId="0" fontId="11" fillId="0" borderId="1" xfId="0" applyFont="1" applyFill="1" applyBorder="1" applyAlignment="1">
      <alignment horizontal="center"/>
    </xf>
    <xf numFmtId="164" fontId="0" fillId="0" borderId="0" xfId="0" applyNumberFormat="1" applyFill="1" applyBorder="1" applyAlignment="1">
      <alignment horizontal="center"/>
    </xf>
    <xf numFmtId="164" fontId="0" fillId="0" borderId="0" xfId="0" applyNumberFormat="1" applyAlignment="1">
      <alignment horizontal="center"/>
    </xf>
    <xf numFmtId="164" fontId="0" fillId="0" borderId="1" xfId="0" applyNumberFormat="1" applyFill="1" applyBorder="1" applyAlignment="1">
      <alignment horizontal="center"/>
    </xf>
    <xf numFmtId="0" fontId="0" fillId="0" borderId="39" xfId="0" applyFill="1" applyBorder="1" applyAlignment="1">
      <alignment horizontal="center"/>
    </xf>
    <xf numFmtId="164" fontId="0" fillId="0" borderId="39" xfId="0" applyNumberFormat="1" applyFill="1" applyBorder="1" applyAlignment="1">
      <alignment horizontal="center"/>
    </xf>
    <xf numFmtId="164" fontId="0" fillId="0" borderId="42" xfId="0" applyNumberFormat="1" applyFill="1" applyBorder="1" applyAlignment="1">
      <alignment horizontal="center"/>
    </xf>
    <xf numFmtId="0" fontId="0" fillId="0" borderId="6" xfId="0" applyFill="1" applyBorder="1" applyAlignment="1">
      <alignment horizontal="center"/>
    </xf>
    <xf numFmtId="0" fontId="1" fillId="5" borderId="35" xfId="0" applyFont="1" applyFill="1" applyBorder="1" applyAlignment="1">
      <alignment horizontal="center"/>
    </xf>
    <xf numFmtId="0" fontId="0" fillId="0" borderId="1" xfId="0" applyBorder="1" applyAlignment="1">
      <alignment horizontal="center"/>
    </xf>
    <xf numFmtId="164" fontId="0" fillId="0" borderId="1" xfId="0" applyNumberFormat="1" applyBorder="1" applyAlignment="1">
      <alignment horizontal="center"/>
    </xf>
    <xf numFmtId="0" fontId="11" fillId="0" borderId="1" xfId="0" applyFont="1" applyBorder="1" applyAlignment="1">
      <alignment horizontal="center"/>
    </xf>
    <xf numFmtId="2" fontId="0" fillId="0" borderId="59" xfId="0" applyNumberFormat="1" applyFill="1" applyBorder="1" applyAlignment="1">
      <alignment horizontal="center"/>
    </xf>
    <xf numFmtId="164" fontId="0" fillId="0" borderId="54" xfId="0" applyNumberFormat="1" applyFill="1" applyBorder="1" applyAlignment="1">
      <alignment horizontal="center"/>
    </xf>
    <xf numFmtId="164" fontId="0" fillId="0" borderId="55" xfId="0" applyNumberFormat="1" applyFill="1" applyBorder="1" applyAlignment="1">
      <alignment horizontal="center"/>
    </xf>
    <xf numFmtId="164" fontId="0" fillId="0" borderId="56" xfId="0" applyNumberFormat="1" applyFill="1" applyBorder="1" applyAlignment="1">
      <alignment horizontal="center"/>
    </xf>
    <xf numFmtId="0" fontId="11" fillId="0" borderId="54" xfId="0" applyFont="1" applyFill="1" applyBorder="1" applyAlignment="1">
      <alignment horizontal="center"/>
    </xf>
    <xf numFmtId="0" fontId="0" fillId="0" borderId="55" xfId="0" applyFill="1" applyBorder="1" applyAlignment="1">
      <alignment horizontal="center"/>
    </xf>
    <xf numFmtId="2" fontId="0" fillId="0" borderId="57" xfId="0" applyNumberFormat="1" applyFill="1" applyBorder="1" applyAlignment="1">
      <alignment horizontal="center"/>
    </xf>
    <xf numFmtId="2" fontId="0" fillId="0" borderId="62" xfId="0" applyNumberFormat="1" applyFill="1" applyBorder="1" applyAlignment="1">
      <alignment horizontal="center"/>
    </xf>
    <xf numFmtId="164" fontId="0" fillId="0" borderId="9" xfId="0" applyNumberFormat="1" applyFill="1" applyBorder="1" applyAlignment="1">
      <alignment horizontal="center"/>
    </xf>
    <xf numFmtId="164" fontId="0" fillId="0" borderId="55" xfId="0" applyNumberFormat="1" applyBorder="1" applyAlignment="1">
      <alignment horizontal="center"/>
    </xf>
    <xf numFmtId="164" fontId="0" fillId="0" borderId="56" xfId="0" applyNumberFormat="1" applyBorder="1" applyAlignment="1">
      <alignment horizontal="center"/>
    </xf>
    <xf numFmtId="164" fontId="0" fillId="0" borderId="45" xfId="0" applyNumberFormat="1" applyBorder="1" applyAlignment="1">
      <alignment horizontal="center"/>
    </xf>
    <xf numFmtId="164" fontId="0" fillId="0" borderId="46" xfId="0" applyNumberFormat="1" applyBorder="1" applyAlignment="1">
      <alignment horizontal="center"/>
    </xf>
    <xf numFmtId="164" fontId="0" fillId="0" borderId="47" xfId="0" applyNumberFormat="1" applyBorder="1" applyAlignment="1">
      <alignment horizontal="center"/>
    </xf>
    <xf numFmtId="164" fontId="0" fillId="0" borderId="6" xfId="0" applyNumberFormat="1" applyBorder="1" applyAlignment="1">
      <alignment horizontal="center"/>
    </xf>
    <xf numFmtId="0" fontId="1" fillId="5" borderId="22" xfId="0" applyFont="1" applyFill="1" applyBorder="1" applyAlignment="1">
      <alignment horizontal="center"/>
    </xf>
    <xf numFmtId="164" fontId="0" fillId="0" borderId="10" xfId="0" applyNumberFormat="1" applyBorder="1" applyAlignment="1">
      <alignment horizontal="center"/>
    </xf>
    <xf numFmtId="0" fontId="0" fillId="0" borderId="11" xfId="0" applyBorder="1" applyAlignment="1">
      <alignment horizontal="center"/>
    </xf>
    <xf numFmtId="0" fontId="0" fillId="0" borderId="41" xfId="0" applyBorder="1" applyAlignment="1">
      <alignment horizontal="center"/>
    </xf>
    <xf numFmtId="0" fontId="0" fillId="0" borderId="55" xfId="0" applyBorder="1" applyAlignment="1">
      <alignment horizontal="center"/>
    </xf>
    <xf numFmtId="164" fontId="0" fillId="0" borderId="57" xfId="0" applyNumberFormat="1" applyBorder="1" applyAlignment="1">
      <alignment horizontal="center"/>
    </xf>
    <xf numFmtId="0" fontId="11" fillId="0" borderId="48" xfId="0" applyFont="1" applyBorder="1" applyAlignment="1">
      <alignment horizontal="center"/>
    </xf>
    <xf numFmtId="164" fontId="0" fillId="0" borderId="65" xfId="0" applyNumberFormat="1" applyBorder="1" applyAlignment="1">
      <alignment horizontal="center"/>
    </xf>
    <xf numFmtId="164" fontId="0" fillId="0" borderId="44" xfId="0" applyNumberFormat="1" applyBorder="1" applyAlignment="1">
      <alignment horizontal="center"/>
    </xf>
    <xf numFmtId="164" fontId="0" fillId="0" borderId="41" xfId="0" applyNumberFormat="1" applyBorder="1" applyAlignment="1">
      <alignment horizontal="center"/>
    </xf>
    <xf numFmtId="164" fontId="0" fillId="0" borderId="43" xfId="0" applyNumberFormat="1" applyBorder="1" applyAlignment="1">
      <alignment horizontal="center"/>
    </xf>
    <xf numFmtId="164" fontId="0" fillId="0" borderId="63" xfId="0" applyNumberFormat="1" applyBorder="1" applyAlignment="1">
      <alignment horizontal="center"/>
    </xf>
    <xf numFmtId="164" fontId="0" fillId="0" borderId="69" xfId="0" applyNumberFormat="1" applyBorder="1" applyAlignment="1">
      <alignment horizontal="center"/>
    </xf>
    <xf numFmtId="164" fontId="0" fillId="0" borderId="0" xfId="0" applyNumberFormat="1" applyBorder="1" applyAlignment="1">
      <alignment horizontal="center"/>
    </xf>
    <xf numFmtId="0" fontId="1" fillId="0" borderId="0" xfId="0" applyFont="1" applyFill="1" applyBorder="1" applyAlignment="1">
      <alignment horizontal="center"/>
    </xf>
    <xf numFmtId="2" fontId="1" fillId="4" borderId="30" xfId="0" applyNumberFormat="1" applyFont="1" applyFill="1" applyBorder="1" applyAlignment="1">
      <alignment horizontal="center"/>
    </xf>
    <xf numFmtId="2" fontId="1" fillId="4" borderId="31" xfId="0" applyNumberFormat="1" applyFont="1" applyFill="1" applyBorder="1" applyAlignment="1">
      <alignment horizontal="center"/>
    </xf>
    <xf numFmtId="2" fontId="1" fillId="3" borderId="30" xfId="0" applyNumberFormat="1" applyFont="1" applyFill="1" applyBorder="1" applyAlignment="1">
      <alignment horizontal="center"/>
    </xf>
    <xf numFmtId="2" fontId="1" fillId="3" borderId="31" xfId="0" applyNumberFormat="1" applyFont="1" applyFill="1" applyBorder="1" applyAlignment="1">
      <alignment horizontal="center"/>
    </xf>
    <xf numFmtId="2" fontId="1" fillId="5" borderId="29" xfId="0" applyNumberFormat="1" applyFont="1" applyFill="1" applyBorder="1" applyAlignment="1">
      <alignment horizontal="center"/>
    </xf>
    <xf numFmtId="2" fontId="1" fillId="5" borderId="30" xfId="0" applyNumberFormat="1" applyFont="1" applyFill="1" applyBorder="1" applyAlignment="1">
      <alignment horizontal="center"/>
    </xf>
    <xf numFmtId="2" fontId="1" fillId="5" borderId="31" xfId="0" applyNumberFormat="1" applyFont="1" applyFill="1" applyBorder="1" applyAlignment="1">
      <alignment horizontal="center"/>
    </xf>
    <xf numFmtId="0" fontId="0" fillId="0" borderId="14" xfId="0" applyBorder="1" applyAlignment="1">
      <alignment horizontal="left"/>
    </xf>
    <xf numFmtId="0" fontId="0" fillId="0" borderId="22" xfId="0" applyBorder="1" applyAlignment="1">
      <alignment horizontal="center" vertical="center"/>
    </xf>
    <xf numFmtId="0" fontId="0" fillId="0" borderId="24" xfId="0" applyBorder="1" applyAlignment="1">
      <alignment horizontal="center" vertical="center"/>
    </xf>
    <xf numFmtId="2" fontId="0" fillId="0" borderId="33" xfId="0" applyNumberFormat="1" applyBorder="1" applyAlignment="1">
      <alignment horizontal="center" vertical="center"/>
    </xf>
    <xf numFmtId="2" fontId="0" fillId="0" borderId="51" xfId="0" applyNumberFormat="1" applyBorder="1" applyAlignment="1">
      <alignment horizontal="center" vertical="center"/>
    </xf>
    <xf numFmtId="2" fontId="0" fillId="0" borderId="8" xfId="0" applyNumberFormat="1" applyBorder="1" applyAlignment="1">
      <alignment horizontal="center" vertical="center"/>
    </xf>
    <xf numFmtId="164" fontId="0" fillId="0" borderId="35" xfId="0" applyNumberFormat="1" applyBorder="1" applyAlignment="1">
      <alignment horizontal="center"/>
    </xf>
    <xf numFmtId="164" fontId="0" fillId="0" borderId="11" xfId="0" applyNumberFormat="1" applyBorder="1" applyAlignment="1">
      <alignment horizontal="center"/>
    </xf>
    <xf numFmtId="164" fontId="0" fillId="0" borderId="7" xfId="0" applyNumberFormat="1" applyBorder="1" applyAlignment="1">
      <alignment horizontal="center"/>
    </xf>
    <xf numFmtId="164" fontId="0" fillId="0" borderId="44" xfId="0" applyNumberFormat="1" applyBorder="1" applyAlignment="1">
      <alignment horizontal="center"/>
    </xf>
    <xf numFmtId="164" fontId="0" fillId="0" borderId="9" xfId="0" applyNumberFormat="1" applyBorder="1" applyAlignment="1">
      <alignment horizontal="center"/>
    </xf>
    <xf numFmtId="2" fontId="1" fillId="6" borderId="30" xfId="0" applyNumberFormat="1" applyFont="1" applyFill="1" applyBorder="1" applyAlignment="1">
      <alignment horizontal="center"/>
    </xf>
    <xf numFmtId="2" fontId="1" fillId="6" borderId="31" xfId="0" applyNumberFormat="1" applyFont="1" applyFill="1" applyBorder="1" applyAlignment="1">
      <alignment horizontal="center"/>
    </xf>
    <xf numFmtId="164" fontId="0" fillId="0" borderId="28" xfId="0" applyNumberFormat="1" applyBorder="1" applyAlignment="1">
      <alignment horizontal="center"/>
    </xf>
    <xf numFmtId="0" fontId="1" fillId="6" borderId="13" xfId="0" applyFont="1" applyFill="1" applyBorder="1" applyAlignment="1">
      <alignment horizontal="center"/>
    </xf>
    <xf numFmtId="0" fontId="1" fillId="6" borderId="13" xfId="0" applyFont="1" applyFill="1" applyBorder="1"/>
    <xf numFmtId="164" fontId="0" fillId="0" borderId="70" xfId="0" applyNumberFormat="1" applyBorder="1" applyAlignment="1">
      <alignment horizontal="center"/>
    </xf>
    <xf numFmtId="2" fontId="1" fillId="3" borderId="37" xfId="0" applyNumberFormat="1" applyFont="1" applyFill="1" applyBorder="1" applyAlignment="1">
      <alignment horizontal="center"/>
    </xf>
    <xf numFmtId="0" fontId="1" fillId="3" borderId="25" xfId="0" applyFont="1" applyFill="1" applyBorder="1" applyAlignment="1">
      <alignment horizontal="center"/>
    </xf>
    <xf numFmtId="0" fontId="1" fillId="3" borderId="13" xfId="0" applyFont="1" applyFill="1" applyBorder="1" applyAlignment="1">
      <alignment horizontal="center"/>
    </xf>
    <xf numFmtId="0" fontId="11" fillId="0" borderId="65" xfId="0" applyFont="1" applyBorder="1" applyAlignment="1">
      <alignment horizontal="center"/>
    </xf>
    <xf numFmtId="0" fontId="0" fillId="0" borderId="44" xfId="0" applyBorder="1" applyAlignment="1">
      <alignment horizontal="center"/>
    </xf>
    <xf numFmtId="0" fontId="1" fillId="3" borderId="10" xfId="0" applyFont="1" applyFill="1" applyBorder="1"/>
    <xf numFmtId="164" fontId="1" fillId="3" borderId="11" xfId="0" applyNumberFormat="1" applyFont="1" applyFill="1" applyBorder="1" applyAlignment="1">
      <alignment horizontal="center"/>
    </xf>
    <xf numFmtId="0" fontId="1" fillId="5" borderId="38" xfId="0" applyFont="1" applyFill="1" applyBorder="1" applyAlignment="1">
      <alignment horizontal="center"/>
    </xf>
    <xf numFmtId="0" fontId="0" fillId="0" borderId="38" xfId="0" applyBorder="1" applyAlignment="1">
      <alignment horizontal="center"/>
    </xf>
    <xf numFmtId="164" fontId="0" fillId="0" borderId="28" xfId="0" applyNumberFormat="1" applyFill="1" applyBorder="1" applyAlignment="1">
      <alignment horizontal="center"/>
    </xf>
    <xf numFmtId="2" fontId="1" fillId="0" borderId="24" xfId="0" applyNumberFormat="1" applyFont="1" applyFill="1" applyBorder="1" applyAlignment="1">
      <alignment horizontal="center"/>
    </xf>
    <xf numFmtId="0" fontId="1" fillId="0" borderId="13" xfId="0" applyFont="1" applyFill="1" applyBorder="1"/>
    <xf numFmtId="0" fontId="1" fillId="7" borderId="13" xfId="0" applyFont="1" applyFill="1" applyBorder="1" applyAlignment="1">
      <alignment horizontal="center"/>
    </xf>
    <xf numFmtId="2" fontId="1" fillId="7" borderId="30" xfId="0" applyNumberFormat="1" applyFont="1" applyFill="1" applyBorder="1" applyAlignment="1">
      <alignment horizontal="center"/>
    </xf>
    <xf numFmtId="2" fontId="1" fillId="7" borderId="31" xfId="0" applyNumberFormat="1" applyFont="1" applyFill="1" applyBorder="1" applyAlignment="1">
      <alignment horizontal="center"/>
    </xf>
    <xf numFmtId="0" fontId="1" fillId="8" borderId="13" xfId="0" applyFont="1" applyFill="1" applyBorder="1" applyAlignment="1">
      <alignment horizontal="center"/>
    </xf>
    <xf numFmtId="164" fontId="0" fillId="0" borderId="37" xfId="0" applyNumberFormat="1" applyFill="1" applyBorder="1" applyAlignment="1">
      <alignment horizontal="center"/>
    </xf>
    <xf numFmtId="164" fontId="0" fillId="0" borderId="31" xfId="0" applyNumberFormat="1" applyFill="1" applyBorder="1" applyAlignment="1">
      <alignment horizontal="center"/>
    </xf>
    <xf numFmtId="0" fontId="1" fillId="9" borderId="14" xfId="0" applyFont="1" applyFill="1" applyBorder="1"/>
    <xf numFmtId="0" fontId="1" fillId="9" borderId="22" xfId="0" applyFont="1" applyFill="1" applyBorder="1"/>
    <xf numFmtId="0" fontId="1" fillId="9" borderId="13" xfId="0" applyFont="1" applyFill="1" applyBorder="1"/>
    <xf numFmtId="2" fontId="1" fillId="9" borderId="30" xfId="0" applyNumberFormat="1" applyFont="1" applyFill="1" applyBorder="1" applyAlignment="1">
      <alignment horizontal="center"/>
    </xf>
    <xf numFmtId="2" fontId="1" fillId="9" borderId="31" xfId="0" applyNumberFormat="1" applyFont="1" applyFill="1" applyBorder="1" applyAlignment="1">
      <alignment horizontal="center"/>
    </xf>
    <xf numFmtId="2" fontId="1" fillId="0" borderId="13" xfId="0" applyNumberFormat="1" applyFont="1" applyFill="1" applyBorder="1" applyAlignment="1">
      <alignment horizontal="center"/>
    </xf>
    <xf numFmtId="0" fontId="1" fillId="9" borderId="13" xfId="0" applyFont="1" applyFill="1" applyBorder="1" applyAlignment="1">
      <alignment horizontal="center"/>
    </xf>
    <xf numFmtId="2" fontId="1" fillId="9" borderId="29" xfId="0" applyNumberFormat="1" applyFont="1" applyFill="1" applyBorder="1" applyAlignment="1">
      <alignment horizontal="center"/>
    </xf>
    <xf numFmtId="2" fontId="1" fillId="8" borderId="31" xfId="0" applyNumberFormat="1" applyFont="1" applyFill="1" applyBorder="1" applyAlignment="1">
      <alignment horizontal="center"/>
    </xf>
    <xf numFmtId="2" fontId="1" fillId="8" borderId="37" xfId="0" applyNumberFormat="1" applyFont="1" applyFill="1" applyBorder="1" applyAlignment="1">
      <alignment horizontal="center"/>
    </xf>
    <xf numFmtId="0" fontId="1" fillId="7" borderId="22" xfId="0" applyFont="1" applyFill="1" applyBorder="1" applyAlignment="1">
      <alignment horizontal="center"/>
    </xf>
    <xf numFmtId="2" fontId="1" fillId="7" borderId="29" xfId="0" applyNumberFormat="1" applyFont="1" applyFill="1" applyBorder="1" applyAlignment="1">
      <alignment horizontal="center"/>
    </xf>
    <xf numFmtId="0" fontId="1" fillId="6" borderId="22" xfId="0" applyFont="1" applyFill="1" applyBorder="1" applyAlignment="1">
      <alignment horizontal="center"/>
    </xf>
    <xf numFmtId="2" fontId="1" fillId="6" borderId="29" xfId="0" applyNumberFormat="1" applyFont="1" applyFill="1" applyBorder="1" applyAlignment="1">
      <alignment horizontal="center"/>
    </xf>
    <xf numFmtId="0" fontId="1" fillId="4" borderId="22" xfId="0" applyFont="1" applyFill="1" applyBorder="1" applyAlignment="1">
      <alignment horizontal="center"/>
    </xf>
    <xf numFmtId="2" fontId="1" fillId="4" borderId="29" xfId="0" applyNumberFormat="1" applyFont="1" applyFill="1" applyBorder="1" applyAlignment="1">
      <alignment horizontal="center"/>
    </xf>
    <xf numFmtId="0" fontId="1" fillId="4" borderId="13" xfId="0" applyFont="1" applyFill="1" applyBorder="1" applyAlignment="1">
      <alignment horizontal="center"/>
    </xf>
    <xf numFmtId="0" fontId="1" fillId="0" borderId="0" xfId="0" applyFont="1" applyBorder="1" applyAlignment="1"/>
    <xf numFmtId="0" fontId="0" fillId="0" borderId="0" xfId="0" applyBorder="1" applyAlignment="1"/>
    <xf numFmtId="0" fontId="0" fillId="0" borderId="7" xfId="0" applyBorder="1" applyAlignment="1">
      <alignment horizontal="center"/>
    </xf>
    <xf numFmtId="0" fontId="1" fillId="10" borderId="13" xfId="0" applyFont="1" applyFill="1" applyBorder="1"/>
    <xf numFmtId="0" fontId="1" fillId="10" borderId="10" xfId="0" applyFont="1" applyFill="1" applyBorder="1" applyAlignment="1">
      <alignment horizontal="center"/>
    </xf>
    <xf numFmtId="0" fontId="1" fillId="10" borderId="11" xfId="0" applyFont="1" applyFill="1" applyBorder="1" applyAlignment="1">
      <alignment horizontal="center"/>
    </xf>
    <xf numFmtId="0" fontId="1" fillId="10" borderId="37" xfId="0" applyFont="1" applyFill="1" applyBorder="1" applyAlignment="1">
      <alignment horizontal="center"/>
    </xf>
    <xf numFmtId="0" fontId="1" fillId="10" borderId="30" xfId="0" applyFont="1" applyFill="1" applyBorder="1" applyAlignment="1">
      <alignment horizontal="center"/>
    </xf>
    <xf numFmtId="0" fontId="1" fillId="10" borderId="13" xfId="0" applyFont="1" applyFill="1" applyBorder="1" applyAlignment="1">
      <alignment horizontal="center"/>
    </xf>
    <xf numFmtId="0" fontId="1" fillId="10" borderId="35" xfId="0" applyFont="1" applyFill="1" applyBorder="1" applyAlignment="1">
      <alignment horizontal="center"/>
    </xf>
    <xf numFmtId="0" fontId="1" fillId="10" borderId="49" xfId="0" applyFont="1" applyFill="1" applyBorder="1" applyAlignment="1">
      <alignment horizontal="center"/>
    </xf>
    <xf numFmtId="0" fontId="13" fillId="0" borderId="0" xfId="0" applyFont="1" applyBorder="1" applyAlignment="1"/>
    <xf numFmtId="0" fontId="11" fillId="0" borderId="6" xfId="0" applyFont="1" applyBorder="1" applyAlignment="1">
      <alignment horizontal="center"/>
    </xf>
    <xf numFmtId="0" fontId="1" fillId="10" borderId="71" xfId="0" applyFont="1" applyFill="1" applyBorder="1" applyAlignment="1">
      <alignment horizontal="center"/>
    </xf>
    <xf numFmtId="0" fontId="1" fillId="10" borderId="46" xfId="0" applyFont="1" applyFill="1" applyBorder="1" applyAlignment="1">
      <alignment horizontal="center"/>
    </xf>
    <xf numFmtId="0" fontId="1" fillId="10" borderId="47" xfId="0" applyFont="1" applyFill="1" applyBorder="1" applyAlignment="1">
      <alignment horizontal="center"/>
    </xf>
    <xf numFmtId="2" fontId="0" fillId="0" borderId="35" xfId="0" applyNumberFormat="1" applyBorder="1" applyAlignment="1">
      <alignment horizontal="center"/>
    </xf>
    <xf numFmtId="2" fontId="0" fillId="0" borderId="3" xfId="0" applyNumberFormat="1" applyBorder="1" applyAlignment="1">
      <alignment horizontal="center" vertical="center"/>
    </xf>
    <xf numFmtId="2" fontId="0" fillId="0" borderId="52" xfId="0" applyNumberFormat="1" applyBorder="1" applyAlignment="1">
      <alignment horizontal="center" vertical="center"/>
    </xf>
    <xf numFmtId="2" fontId="0" fillId="0" borderId="35" xfId="0" applyNumberFormat="1" applyBorder="1" applyAlignment="1">
      <alignment horizontal="center" vertical="center"/>
    </xf>
    <xf numFmtId="2" fontId="0" fillId="0" borderId="32" xfId="0" applyNumberFormat="1" applyBorder="1" applyAlignment="1">
      <alignment horizontal="center" vertical="center"/>
    </xf>
    <xf numFmtId="2" fontId="0" fillId="0" borderId="58" xfId="0" applyNumberFormat="1" applyBorder="1" applyAlignment="1">
      <alignment horizontal="center" vertical="center"/>
    </xf>
    <xf numFmtId="2" fontId="0" fillId="0" borderId="12" xfId="0" applyNumberFormat="1" applyBorder="1" applyAlignment="1">
      <alignment horizontal="center" vertical="center"/>
    </xf>
    <xf numFmtId="0" fontId="0" fillId="0" borderId="45" xfId="0" applyBorder="1" applyAlignment="1">
      <alignment horizontal="left"/>
    </xf>
    <xf numFmtId="0" fontId="0" fillId="0" borderId="47" xfId="0" applyBorder="1" applyAlignment="1">
      <alignment horizontal="left"/>
    </xf>
    <xf numFmtId="0" fontId="0" fillId="0" borderId="46" xfId="0" applyBorder="1"/>
    <xf numFmtId="0" fontId="0" fillId="0" borderId="47" xfId="0" applyBorder="1"/>
    <xf numFmtId="0" fontId="0" fillId="0" borderId="76" xfId="0" applyBorder="1"/>
    <xf numFmtId="0" fontId="0" fillId="0" borderId="77" xfId="0" applyBorder="1"/>
    <xf numFmtId="0" fontId="0" fillId="0" borderId="66" xfId="0" applyBorder="1"/>
    <xf numFmtId="0" fontId="2" fillId="0" borderId="62" xfId="0" applyFont="1" applyFill="1" applyBorder="1" applyAlignment="1">
      <alignment horizontal="center" vertical="center"/>
    </xf>
    <xf numFmtId="3" fontId="0" fillId="0" borderId="37" xfId="0" applyNumberFormat="1" applyBorder="1" applyAlignment="1">
      <alignment horizontal="center"/>
    </xf>
    <xf numFmtId="0" fontId="0" fillId="0" borderId="71" xfId="0" applyBorder="1"/>
    <xf numFmtId="0" fontId="0" fillId="0" borderId="72" xfId="0" applyBorder="1"/>
    <xf numFmtId="3" fontId="0" fillId="0" borderId="71" xfId="0" applyNumberFormat="1" applyFill="1" applyBorder="1" applyAlignment="1">
      <alignment horizontal="center"/>
    </xf>
    <xf numFmtId="3" fontId="0" fillId="0" borderId="13" xfId="0" applyNumberFormat="1" applyFill="1" applyBorder="1" applyAlignment="1">
      <alignment horizontal="center"/>
    </xf>
    <xf numFmtId="2" fontId="0" fillId="0" borderId="11" xfId="0" applyNumberFormat="1" applyBorder="1" applyAlignment="1">
      <alignment horizontal="center" vertical="center"/>
    </xf>
    <xf numFmtId="3" fontId="0" fillId="0" borderId="22" xfId="0" applyNumberFormat="1" applyBorder="1" applyAlignment="1">
      <alignment horizontal="center"/>
    </xf>
    <xf numFmtId="0" fontId="0" fillId="0" borderId="22" xfId="0" applyFill="1" applyBorder="1" applyAlignment="1">
      <alignment horizontal="center"/>
    </xf>
    <xf numFmtId="2" fontId="0" fillId="0" borderId="32" xfId="0" applyNumberFormat="1" applyBorder="1" applyAlignment="1">
      <alignment horizontal="center"/>
    </xf>
    <xf numFmtId="2" fontId="0" fillId="0" borderId="59" xfId="0" applyNumberFormat="1" applyBorder="1" applyAlignment="1">
      <alignment horizontal="center" vertical="center"/>
    </xf>
    <xf numFmtId="0" fontId="0" fillId="0" borderId="23" xfId="0" applyBorder="1" applyAlignment="1">
      <alignment horizontal="left"/>
    </xf>
    <xf numFmtId="0" fontId="0" fillId="0" borderId="24" xfId="0" applyBorder="1" applyAlignment="1">
      <alignment horizontal="left"/>
    </xf>
    <xf numFmtId="0" fontId="1" fillId="3" borderId="15" xfId="0" applyFont="1" applyFill="1" applyBorder="1" applyAlignment="1">
      <alignment horizontal="center"/>
    </xf>
    <xf numFmtId="0" fontId="0" fillId="0" borderId="24"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3" fontId="0" fillId="0" borderId="0" xfId="0" applyNumberFormat="1" applyBorder="1" applyAlignment="1">
      <alignment horizontal="center"/>
    </xf>
    <xf numFmtId="0" fontId="0" fillId="0" borderId="24" xfId="0" applyFill="1" applyBorder="1"/>
    <xf numFmtId="4" fontId="0" fillId="0" borderId="21" xfId="0" applyNumberFormat="1" applyBorder="1" applyAlignment="1">
      <alignment horizontal="center"/>
    </xf>
    <xf numFmtId="4" fontId="0" fillId="0" borderId="13" xfId="0" applyNumberFormat="1" applyBorder="1" applyAlignment="1">
      <alignment horizontal="center"/>
    </xf>
    <xf numFmtId="4" fontId="0" fillId="0" borderId="22" xfId="0" applyNumberFormat="1" applyBorder="1" applyAlignment="1">
      <alignment horizontal="center"/>
    </xf>
    <xf numFmtId="2" fontId="0" fillId="0" borderId="33" xfId="0" applyNumberFormat="1" applyBorder="1" applyAlignment="1">
      <alignment horizontal="center"/>
    </xf>
    <xf numFmtId="0" fontId="1" fillId="3" borderId="14" xfId="0" applyFont="1" applyFill="1" applyBorder="1"/>
    <xf numFmtId="0" fontId="1" fillId="3" borderId="22" xfId="0" applyFont="1" applyFill="1" applyBorder="1"/>
    <xf numFmtId="0" fontId="1" fillId="3" borderId="20" xfId="0" applyFont="1" applyFill="1" applyBorder="1"/>
    <xf numFmtId="0" fontId="0" fillId="0" borderId="17" xfId="0" applyBorder="1" applyAlignment="1"/>
    <xf numFmtId="0" fontId="0" fillId="0" borderId="17" xfId="0" applyBorder="1" applyAlignment="1">
      <alignment horizontal="left"/>
    </xf>
    <xf numFmtId="0" fontId="0" fillId="0" borderId="19" xfId="0" applyBorder="1" applyAlignment="1">
      <alignment horizontal="left"/>
    </xf>
    <xf numFmtId="2" fontId="0" fillId="0" borderId="23" xfId="0" applyNumberFormat="1" applyBorder="1" applyAlignment="1">
      <alignment horizontal="center"/>
    </xf>
    <xf numFmtId="2" fontId="0" fillId="0" borderId="24" xfId="0" applyNumberFormat="1" applyBorder="1" applyAlignment="1">
      <alignment horizontal="center"/>
    </xf>
    <xf numFmtId="0" fontId="0" fillId="0" borderId="15" xfId="0" applyBorder="1" applyAlignment="1">
      <alignment horizontal="left"/>
    </xf>
    <xf numFmtId="3" fontId="0" fillId="0" borderId="23" xfId="0" applyNumberFormat="1" applyBorder="1" applyAlignment="1">
      <alignment horizontal="center"/>
    </xf>
    <xf numFmtId="2" fontId="0" fillId="0" borderId="21" xfId="0" applyNumberFormat="1" applyBorder="1" applyAlignment="1">
      <alignment horizontal="center"/>
    </xf>
    <xf numFmtId="2" fontId="0" fillId="0" borderId="0" xfId="0" applyNumberFormat="1"/>
    <xf numFmtId="1" fontId="0" fillId="0" borderId="0" xfId="0" applyNumberFormat="1" applyBorder="1" applyAlignment="1">
      <alignment horizontal="center"/>
    </xf>
    <xf numFmtId="2" fontId="0" fillId="0" borderId="13" xfId="0" applyNumberFormat="1" applyBorder="1" applyAlignment="1">
      <alignment horizontal="center"/>
    </xf>
    <xf numFmtId="0" fontId="0" fillId="0" borderId="24" xfId="0" applyBorder="1" applyAlignment="1">
      <alignment vertical="center" wrapText="1"/>
    </xf>
    <xf numFmtId="2" fontId="0" fillId="0" borderId="19" xfId="0" applyNumberFormat="1" applyBorder="1" applyAlignment="1">
      <alignment horizontal="center"/>
    </xf>
    <xf numFmtId="164" fontId="0" fillId="0" borderId="23" xfId="0" applyNumberFormat="1" applyBorder="1" applyAlignment="1">
      <alignment horizontal="center"/>
    </xf>
    <xf numFmtId="1" fontId="0" fillId="0" borderId="23" xfId="0" applyNumberFormat="1" applyBorder="1" applyAlignment="1">
      <alignment horizontal="center"/>
    </xf>
    <xf numFmtId="0" fontId="0" fillId="0" borderId="23" xfId="0" applyFill="1" applyBorder="1" applyAlignment="1">
      <alignment horizontal="center"/>
    </xf>
    <xf numFmtId="4" fontId="0" fillId="0" borderId="24" xfId="0" applyNumberFormat="1" applyBorder="1" applyAlignment="1">
      <alignment horizont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0" fillId="10" borderId="54" xfId="0" applyFill="1" applyBorder="1"/>
    <xf numFmtId="0" fontId="1" fillId="10" borderId="40" xfId="0" applyFont="1" applyFill="1" applyBorder="1"/>
    <xf numFmtId="0" fontId="0" fillId="0" borderId="55" xfId="0" applyBorder="1"/>
    <xf numFmtId="2" fontId="0" fillId="0" borderId="41" xfId="0" applyNumberFormat="1" applyBorder="1"/>
    <xf numFmtId="0" fontId="0" fillId="0" borderId="56" xfId="0" applyBorder="1"/>
    <xf numFmtId="2" fontId="0" fillId="0" borderId="43" xfId="0" applyNumberFormat="1" applyBorder="1"/>
    <xf numFmtId="0" fontId="1" fillId="10" borderId="45" xfId="0" applyFont="1" applyFill="1" applyBorder="1"/>
    <xf numFmtId="0" fontId="0" fillId="2" borderId="46" xfId="0" applyFill="1" applyBorder="1"/>
    <xf numFmtId="0" fontId="3" fillId="10" borderId="47" xfId="0" applyFont="1" applyFill="1" applyBorder="1"/>
    <xf numFmtId="0" fontId="1" fillId="10" borderId="29" xfId="0" applyFont="1" applyFill="1" applyBorder="1"/>
    <xf numFmtId="165" fontId="0" fillId="0" borderId="30" xfId="0" applyNumberFormat="1" applyBorder="1"/>
    <xf numFmtId="165" fontId="1" fillId="10" borderId="31" xfId="0" applyNumberFormat="1" applyFont="1" applyFill="1" applyBorder="1"/>
    <xf numFmtId="0" fontId="0" fillId="0" borderId="0" xfId="0" applyAlignment="1">
      <alignment wrapText="1"/>
    </xf>
    <xf numFmtId="0" fontId="0" fillId="0" borderId="0" xfId="0" applyAlignment="1"/>
    <xf numFmtId="0" fontId="0" fillId="0" borderId="25" xfId="0" applyBorder="1" applyAlignment="1">
      <alignment horizontal="left"/>
    </xf>
    <xf numFmtId="0" fontId="0" fillId="0" borderId="45" xfId="0" applyBorder="1"/>
    <xf numFmtId="0" fontId="0" fillId="0" borderId="67" xfId="0" applyBorder="1"/>
    <xf numFmtId="0" fontId="6" fillId="0" borderId="45" xfId="0" applyFont="1" applyBorder="1" applyAlignment="1">
      <alignment vertical="center" wrapText="1"/>
    </xf>
    <xf numFmtId="0" fontId="6" fillId="0" borderId="46" xfId="0" applyFont="1" applyBorder="1" applyAlignment="1">
      <alignment vertical="center" wrapText="1"/>
    </xf>
    <xf numFmtId="0" fontId="6" fillId="0" borderId="47" xfId="0" applyFont="1" applyBorder="1" applyAlignment="1">
      <alignment vertical="center" wrapText="1"/>
    </xf>
    <xf numFmtId="2" fontId="0" fillId="10" borderId="72" xfId="0" applyNumberFormat="1" applyFill="1" applyBorder="1" applyAlignment="1">
      <alignment horizontal="center"/>
    </xf>
    <xf numFmtId="164" fontId="0" fillId="0" borderId="29" xfId="0" applyNumberFormat="1" applyBorder="1" applyAlignment="1">
      <alignment horizontal="center"/>
    </xf>
    <xf numFmtId="164" fontId="0" fillId="0" borderId="37" xfId="0" applyNumberFormat="1" applyBorder="1" applyAlignment="1">
      <alignment horizontal="center"/>
    </xf>
    <xf numFmtId="164" fontId="0" fillId="0" borderId="24" xfId="0" applyNumberFormat="1" applyBorder="1" applyAlignment="1">
      <alignment horizontal="center"/>
    </xf>
    <xf numFmtId="0" fontId="0" fillId="0" borderId="56" xfId="0" applyBorder="1" applyAlignment="1">
      <alignment horizontal="center"/>
    </xf>
    <xf numFmtId="0" fontId="0" fillId="0" borderId="42" xfId="0" applyBorder="1" applyAlignment="1">
      <alignment horizontal="center"/>
    </xf>
    <xf numFmtId="0" fontId="0" fillId="0" borderId="61" xfId="0" applyBorder="1" applyAlignment="1">
      <alignment horizontal="center"/>
    </xf>
    <xf numFmtId="0" fontId="0" fillId="0" borderId="43" xfId="0" applyBorder="1" applyAlignment="1">
      <alignment horizontal="center"/>
    </xf>
    <xf numFmtId="0" fontId="0" fillId="0" borderId="64" xfId="0" applyBorder="1" applyAlignment="1">
      <alignment horizont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0" fillId="0" borderId="55" xfId="0" applyBorder="1" applyAlignment="1">
      <alignment horizontal="center"/>
    </xf>
    <xf numFmtId="0" fontId="0" fillId="0" borderId="1" xfId="0" applyBorder="1" applyAlignment="1">
      <alignment horizontal="center"/>
    </xf>
    <xf numFmtId="0" fontId="0" fillId="0" borderId="9" xfId="0" applyBorder="1" applyAlignment="1">
      <alignment horizontal="center"/>
    </xf>
    <xf numFmtId="0" fontId="0" fillId="0" borderId="41" xfId="0" applyBorder="1" applyAlignment="1">
      <alignment horizontal="center"/>
    </xf>
    <xf numFmtId="0" fontId="0" fillId="0" borderId="2" xfId="0" applyBorder="1" applyAlignment="1">
      <alignment horizontal="center"/>
    </xf>
    <xf numFmtId="0" fontId="0" fillId="0" borderId="78" xfId="0" applyBorder="1" applyAlignment="1">
      <alignment horizontal="center"/>
    </xf>
    <xf numFmtId="0" fontId="0" fillId="0" borderId="40" xfId="0" applyBorder="1" applyAlignment="1">
      <alignment horizontal="center"/>
    </xf>
    <xf numFmtId="0" fontId="1" fillId="0" borderId="38" xfId="0" applyFont="1" applyBorder="1" applyAlignment="1">
      <alignment horizontal="center"/>
    </xf>
    <xf numFmtId="0" fontId="1" fillId="0" borderId="35" xfId="0" applyFont="1" applyBorder="1" applyAlignment="1">
      <alignment horizontal="center"/>
    </xf>
    <xf numFmtId="0" fontId="1" fillId="0" borderId="11" xfId="0" applyFont="1" applyBorder="1" applyAlignment="1">
      <alignment horizontal="center"/>
    </xf>
    <xf numFmtId="0" fontId="0" fillId="0" borderId="34" xfId="0" applyFont="1" applyBorder="1" applyAlignment="1">
      <alignment horizontal="left"/>
    </xf>
    <xf numFmtId="0" fontId="0" fillId="0" borderId="7" xfId="0" applyFont="1" applyBorder="1" applyAlignment="1">
      <alignment horizontal="left"/>
    </xf>
    <xf numFmtId="0" fontId="0" fillId="0" borderId="44" xfId="0" applyFont="1" applyBorder="1" applyAlignment="1">
      <alignment horizontal="left"/>
    </xf>
    <xf numFmtId="0" fontId="0" fillId="0" borderId="2" xfId="0" applyFont="1" applyBorder="1" applyAlignment="1">
      <alignment horizontal="left"/>
    </xf>
    <xf numFmtId="0" fontId="0" fillId="0" borderId="1" xfId="0" applyFont="1" applyBorder="1" applyAlignment="1">
      <alignment horizontal="left"/>
    </xf>
    <xf numFmtId="0" fontId="0" fillId="0" borderId="41" xfId="0" applyFont="1" applyBorder="1" applyAlignment="1">
      <alignment horizontal="left"/>
    </xf>
    <xf numFmtId="0" fontId="0" fillId="0" borderId="64" xfId="0" applyFont="1" applyBorder="1" applyAlignment="1">
      <alignment horizontal="left"/>
    </xf>
    <xf numFmtId="0" fontId="0" fillId="0" borderId="42" xfId="0" applyFont="1" applyBorder="1" applyAlignment="1">
      <alignment horizontal="left"/>
    </xf>
    <xf numFmtId="0" fontId="0" fillId="0" borderId="43" xfId="0" applyFont="1" applyBorder="1" applyAlignment="1">
      <alignment horizontal="left"/>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15" xfId="0" applyFont="1" applyFill="1" applyBorder="1" applyAlignment="1">
      <alignment horizontal="center" vertical="center"/>
    </xf>
    <xf numFmtId="0" fontId="1" fillId="8" borderId="14" xfId="0" applyFont="1" applyFill="1" applyBorder="1" applyAlignment="1">
      <alignment horizontal="center" vertical="center" textRotation="255"/>
    </xf>
    <xf numFmtId="0" fontId="1" fillId="8" borderId="16" xfId="0" applyFont="1" applyFill="1" applyBorder="1" applyAlignment="1">
      <alignment horizontal="center" vertical="center" textRotation="255"/>
    </xf>
    <xf numFmtId="0" fontId="1" fillId="8" borderId="18" xfId="0" applyFont="1" applyFill="1" applyBorder="1" applyAlignment="1">
      <alignment horizontal="center" vertical="center" textRotation="255"/>
    </xf>
    <xf numFmtId="0" fontId="7" fillId="0" borderId="29" xfId="0" applyFont="1" applyBorder="1" applyAlignment="1">
      <alignment vertical="center"/>
    </xf>
    <xf numFmtId="0" fontId="7" fillId="0" borderId="30" xfId="0" applyFont="1" applyBorder="1" applyAlignment="1">
      <alignment vertical="center"/>
    </xf>
    <xf numFmtId="0" fontId="7" fillId="0" borderId="31" xfId="0" applyFont="1" applyBorder="1" applyAlignment="1">
      <alignment vertical="center"/>
    </xf>
    <xf numFmtId="0" fontId="7" fillId="0" borderId="29" xfId="0" applyFont="1" applyBorder="1" applyAlignment="1">
      <alignment vertical="center" wrapText="1"/>
    </xf>
    <xf numFmtId="0" fontId="7" fillId="0" borderId="30" xfId="0" applyFont="1" applyBorder="1" applyAlignment="1">
      <alignment vertical="center" wrapText="1"/>
    </xf>
    <xf numFmtId="0" fontId="7" fillId="0" borderId="31" xfId="0" applyFont="1" applyBorder="1" applyAlignment="1">
      <alignment vertical="center" wrapText="1"/>
    </xf>
    <xf numFmtId="0" fontId="8" fillId="9" borderId="14" xfId="0" applyFont="1" applyFill="1" applyBorder="1" applyAlignment="1">
      <alignment horizontal="center" textRotation="255"/>
    </xf>
    <xf numFmtId="0" fontId="8" fillId="9" borderId="16" xfId="0" applyFont="1" applyFill="1" applyBorder="1" applyAlignment="1">
      <alignment horizontal="center" textRotation="255"/>
    </xf>
    <xf numFmtId="0" fontId="8" fillId="9" borderId="18" xfId="0" applyFont="1" applyFill="1" applyBorder="1" applyAlignment="1">
      <alignment horizontal="center" textRotation="255"/>
    </xf>
    <xf numFmtId="0" fontId="0" fillId="0" borderId="29" xfId="0" applyBorder="1" applyAlignment="1">
      <alignment horizontal="left" vertical="center"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1" fillId="0" borderId="10" xfId="0" applyFont="1" applyBorder="1" applyAlignment="1">
      <alignment horizontal="center"/>
    </xf>
    <xf numFmtId="0" fontId="0" fillId="0" borderId="65" xfId="0" applyBorder="1" applyAlignment="1">
      <alignment horizontal="center"/>
    </xf>
    <xf numFmtId="0" fontId="0" fillId="0" borderId="44" xfId="0" applyBorder="1" applyAlignment="1">
      <alignment horizontal="center"/>
    </xf>
    <xf numFmtId="0" fontId="15" fillId="6" borderId="14" xfId="0" applyFont="1" applyFill="1" applyBorder="1" applyAlignment="1">
      <alignment horizontal="center" vertical="center" textRotation="255"/>
    </xf>
    <xf numFmtId="0" fontId="15" fillId="6" borderId="16" xfId="0" applyFont="1" applyFill="1" applyBorder="1" applyAlignment="1">
      <alignment horizontal="center" vertical="center" textRotation="255"/>
    </xf>
    <xf numFmtId="0" fontId="15" fillId="6" borderId="18" xfId="0" applyFont="1" applyFill="1" applyBorder="1" applyAlignment="1">
      <alignment horizontal="center" vertical="center" textRotation="255"/>
    </xf>
    <xf numFmtId="0" fontId="0" fillId="0" borderId="29" xfId="0" applyBorder="1" applyAlignment="1">
      <alignment horizontal="center" vertical="center"/>
    </xf>
    <xf numFmtId="0" fontId="0" fillId="0" borderId="31" xfId="0" applyBorder="1" applyAlignment="1">
      <alignment horizontal="center" vertical="center"/>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15" fillId="7" borderId="14" xfId="0" applyFont="1" applyFill="1" applyBorder="1" applyAlignment="1">
      <alignment horizontal="center" vertical="center" textRotation="255"/>
    </xf>
    <xf numFmtId="0" fontId="15" fillId="7" borderId="16" xfId="0" applyFont="1" applyFill="1" applyBorder="1" applyAlignment="1">
      <alignment horizontal="center" vertical="center" textRotation="255"/>
    </xf>
    <xf numFmtId="0" fontId="15" fillId="7" borderId="18" xfId="0" applyFont="1" applyFill="1" applyBorder="1" applyAlignment="1">
      <alignment horizontal="center" vertical="center" textRotation="255"/>
    </xf>
    <xf numFmtId="0" fontId="0" fillId="0" borderId="30" xfId="0" applyBorder="1" applyAlignment="1">
      <alignment horizontal="center" vertical="center"/>
    </xf>
    <xf numFmtId="0" fontId="14" fillId="3" borderId="14" xfId="0" applyFont="1" applyFill="1" applyBorder="1" applyAlignment="1">
      <alignment horizontal="center" textRotation="255"/>
    </xf>
    <xf numFmtId="0" fontId="14" fillId="3" borderId="16" xfId="0" applyFont="1" applyFill="1" applyBorder="1" applyAlignment="1">
      <alignment horizontal="center" textRotation="255"/>
    </xf>
    <xf numFmtId="0" fontId="14" fillId="3" borderId="18" xfId="0" applyFont="1" applyFill="1" applyBorder="1" applyAlignment="1">
      <alignment horizontal="center" textRotation="255"/>
    </xf>
    <xf numFmtId="0" fontId="0" fillId="0" borderId="37" xfId="0" applyBorder="1" applyAlignment="1">
      <alignment horizontal="center" vertical="center"/>
    </xf>
    <xf numFmtId="0" fontId="0" fillId="0" borderId="49" xfId="0" applyBorder="1" applyAlignment="1">
      <alignment horizontal="center" vertical="center"/>
    </xf>
    <xf numFmtId="0" fontId="15" fillId="4" borderId="14" xfId="0" applyFont="1" applyFill="1" applyBorder="1" applyAlignment="1">
      <alignment horizontal="center" vertical="center" textRotation="255"/>
    </xf>
    <xf numFmtId="0" fontId="15" fillId="4" borderId="16" xfId="0" applyFont="1" applyFill="1" applyBorder="1" applyAlignment="1">
      <alignment horizontal="center" vertical="center" textRotation="255"/>
    </xf>
    <xf numFmtId="0" fontId="15" fillId="4" borderId="18" xfId="0" applyFont="1" applyFill="1" applyBorder="1" applyAlignment="1">
      <alignment horizontal="center" vertical="center" textRotation="255"/>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5" borderId="14" xfId="0" applyFont="1" applyFill="1" applyBorder="1" applyAlignment="1">
      <alignment horizontal="center" vertical="center" textRotation="255"/>
    </xf>
    <xf numFmtId="0" fontId="1" fillId="5" borderId="16" xfId="0" applyFont="1" applyFill="1" applyBorder="1" applyAlignment="1">
      <alignment horizontal="center" vertical="center" textRotation="255"/>
    </xf>
    <xf numFmtId="0" fontId="1" fillId="5" borderId="18" xfId="0" applyFont="1" applyFill="1" applyBorder="1" applyAlignment="1">
      <alignment horizontal="center" vertical="center" textRotation="255"/>
    </xf>
    <xf numFmtId="0" fontId="0" fillId="0" borderId="54" xfId="0" applyBorder="1" applyAlignment="1">
      <alignment horizontal="center"/>
    </xf>
    <xf numFmtId="0" fontId="0" fillId="0" borderId="39" xfId="0" applyBorder="1" applyAlignment="1">
      <alignment horizontal="center"/>
    </xf>
    <xf numFmtId="0" fontId="0" fillId="0" borderId="60" xfId="0" applyBorder="1" applyAlignment="1">
      <alignment horizontal="center"/>
    </xf>
    <xf numFmtId="0" fontId="1" fillId="0" borderId="25" xfId="0" applyFont="1" applyBorder="1" applyAlignment="1">
      <alignment horizontal="center" wrapText="1"/>
    </xf>
    <xf numFmtId="0" fontId="1" fillId="0" borderId="26" xfId="0" applyFont="1" applyBorder="1" applyAlignment="1">
      <alignment horizontal="center" wrapText="1"/>
    </xf>
    <xf numFmtId="0" fontId="1" fillId="0" borderId="27" xfId="0" applyFont="1" applyBorder="1" applyAlignment="1">
      <alignment horizontal="center" wrapText="1"/>
    </xf>
    <xf numFmtId="164" fontId="0" fillId="0" borderId="7" xfId="0" applyNumberFormat="1" applyFill="1" applyBorder="1" applyAlignment="1">
      <alignment horizontal="center"/>
    </xf>
    <xf numFmtId="164" fontId="0" fillId="0" borderId="65" xfId="0" applyNumberFormat="1" applyBorder="1" applyAlignment="1">
      <alignment horizontal="center"/>
    </xf>
    <xf numFmtId="164" fontId="0" fillId="0" borderId="7" xfId="0" applyNumberFormat="1" applyBorder="1" applyAlignment="1">
      <alignment horizontal="center"/>
    </xf>
    <xf numFmtId="164" fontId="0" fillId="0" borderId="1" xfId="0" applyNumberFormat="1" applyBorder="1" applyAlignment="1">
      <alignment horizontal="center"/>
    </xf>
    <xf numFmtId="0" fontId="1" fillId="6" borderId="56" xfId="0" applyFont="1" applyFill="1" applyBorder="1" applyAlignment="1">
      <alignment horizontal="center"/>
    </xf>
    <xf numFmtId="0" fontId="1" fillId="6" borderId="43" xfId="0" applyFont="1" applyFill="1" applyBorder="1" applyAlignment="1">
      <alignment horizontal="center"/>
    </xf>
    <xf numFmtId="0" fontId="11" fillId="0" borderId="34" xfId="0" applyFont="1" applyBorder="1" applyAlignment="1">
      <alignment horizontal="center"/>
    </xf>
    <xf numFmtId="0" fontId="11" fillId="0" borderId="7" xfId="0" applyFont="1" applyBorder="1" applyAlignment="1">
      <alignment horizontal="center"/>
    </xf>
    <xf numFmtId="0" fontId="0" fillId="0" borderId="7" xfId="0" applyBorder="1" applyAlignment="1">
      <alignment horizontal="center"/>
    </xf>
    <xf numFmtId="164" fontId="0" fillId="0" borderId="2" xfId="0" applyNumberFormat="1" applyBorder="1" applyAlignment="1">
      <alignment horizontal="center"/>
    </xf>
    <xf numFmtId="0" fontId="11" fillId="0" borderId="1" xfId="0" applyFont="1" applyBorder="1" applyAlignment="1">
      <alignment horizontal="center"/>
    </xf>
    <xf numFmtId="164" fontId="0" fillId="0" borderId="5" xfId="0" applyNumberFormat="1" applyBorder="1" applyAlignment="1">
      <alignment horizontal="center"/>
    </xf>
    <xf numFmtId="164" fontId="0" fillId="0" borderId="6" xfId="0" applyNumberFormat="1" applyBorder="1" applyAlignment="1">
      <alignment horizontal="center"/>
    </xf>
    <xf numFmtId="0" fontId="11" fillId="0" borderId="6" xfId="0" applyFont="1" applyBorder="1" applyAlignment="1">
      <alignment horizontal="center"/>
    </xf>
    <xf numFmtId="0" fontId="0" fillId="0" borderId="38" xfId="0" applyBorder="1" applyAlignment="1">
      <alignment horizontal="center"/>
    </xf>
    <xf numFmtId="0" fontId="0" fillId="0" borderId="35" xfId="0" applyBorder="1" applyAlignment="1">
      <alignment horizontal="center"/>
    </xf>
    <xf numFmtId="0" fontId="0" fillId="0" borderId="11" xfId="0" applyBorder="1" applyAlignment="1">
      <alignment horizontal="center"/>
    </xf>
    <xf numFmtId="164" fontId="0" fillId="0" borderId="34" xfId="0" applyNumberFormat="1" applyBorder="1" applyAlignment="1">
      <alignment horizontal="center"/>
    </xf>
    <xf numFmtId="0" fontId="1" fillId="6" borderId="35" xfId="0" applyFont="1" applyFill="1" applyBorder="1" applyAlignment="1">
      <alignment horizontal="center"/>
    </xf>
    <xf numFmtId="0" fontId="1" fillId="6" borderId="11" xfId="0" applyFont="1" applyFill="1" applyBorder="1" applyAlignment="1">
      <alignment horizontal="center"/>
    </xf>
    <xf numFmtId="0" fontId="1" fillId="6" borderId="10" xfId="0" applyFont="1" applyFill="1" applyBorder="1" applyAlignment="1">
      <alignment horizontal="center"/>
    </xf>
    <xf numFmtId="0" fontId="1" fillId="6" borderId="65" xfId="0" applyFont="1" applyFill="1" applyBorder="1" applyAlignment="1">
      <alignment horizontal="center"/>
    </xf>
    <xf numFmtId="0" fontId="1" fillId="6" borderId="44" xfId="0" applyFont="1" applyFill="1" applyBorder="1" applyAlignment="1">
      <alignment horizontal="center"/>
    </xf>
    <xf numFmtId="0" fontId="1" fillId="6" borderId="55" xfId="0" applyFont="1" applyFill="1" applyBorder="1" applyAlignment="1">
      <alignment horizontal="center"/>
    </xf>
    <xf numFmtId="0" fontId="1" fillId="6" borderId="41" xfId="0" applyFont="1" applyFill="1" applyBorder="1" applyAlignment="1">
      <alignment horizontal="center"/>
    </xf>
    <xf numFmtId="0" fontId="1" fillId="6" borderId="54" xfId="0" applyFont="1" applyFill="1" applyBorder="1" applyAlignment="1">
      <alignment horizontal="center"/>
    </xf>
    <xf numFmtId="0" fontId="1" fillId="6" borderId="40" xfId="0" applyFont="1" applyFill="1" applyBorder="1" applyAlignment="1">
      <alignment horizontal="center"/>
    </xf>
    <xf numFmtId="0" fontId="1" fillId="6" borderId="57" xfId="0" applyFont="1" applyFill="1" applyBorder="1" applyAlignment="1">
      <alignment horizontal="center"/>
    </xf>
    <xf numFmtId="0" fontId="1" fillId="6" borderId="48" xfId="0" applyFont="1" applyFill="1" applyBorder="1" applyAlignment="1">
      <alignment horizontal="center"/>
    </xf>
    <xf numFmtId="164" fontId="0" fillId="0" borderId="42" xfId="0" applyNumberFormat="1" applyBorder="1" applyAlignment="1">
      <alignment horizontal="center"/>
    </xf>
    <xf numFmtId="164" fontId="0" fillId="0" borderId="43" xfId="0" applyNumberFormat="1" applyBorder="1" applyAlignment="1">
      <alignment horizontal="center"/>
    </xf>
    <xf numFmtId="164" fontId="0" fillId="0" borderId="41" xfId="0" applyNumberFormat="1" applyBorder="1" applyAlignment="1">
      <alignment horizontal="center"/>
    </xf>
    <xf numFmtId="164" fontId="0" fillId="0" borderId="64" xfId="0" applyNumberFormat="1" applyBorder="1" applyAlignment="1">
      <alignment horizontal="center"/>
    </xf>
    <xf numFmtId="1" fontId="11" fillId="0" borderId="1" xfId="0" applyNumberFormat="1" applyFont="1" applyBorder="1" applyAlignment="1">
      <alignment horizontal="center"/>
    </xf>
    <xf numFmtId="1" fontId="11" fillId="0" borderId="6" xfId="0" applyNumberFormat="1" applyFont="1" applyBorder="1" applyAlignment="1">
      <alignment horizontal="center"/>
    </xf>
    <xf numFmtId="1" fontId="11" fillId="0" borderId="48" xfId="0" applyNumberFormat="1" applyFont="1" applyBorder="1" applyAlignment="1">
      <alignment horizontal="center"/>
    </xf>
    <xf numFmtId="164" fontId="0" fillId="0" borderId="35" xfId="0" applyNumberFormat="1" applyBorder="1" applyAlignment="1">
      <alignment horizontal="center"/>
    </xf>
    <xf numFmtId="164" fontId="0" fillId="0" borderId="11" xfId="0" applyNumberFormat="1" applyBorder="1" applyAlignment="1">
      <alignment horizontal="center"/>
    </xf>
    <xf numFmtId="164" fontId="0" fillId="0" borderId="44" xfId="0" applyNumberFormat="1" applyBorder="1" applyAlignment="1">
      <alignment horizontal="center"/>
    </xf>
    <xf numFmtId="164" fontId="0" fillId="0" borderId="38" xfId="0" applyNumberFormat="1" applyBorder="1" applyAlignment="1">
      <alignment horizontal="center"/>
    </xf>
    <xf numFmtId="0" fontId="12" fillId="4" borderId="35" xfId="0" applyFont="1" applyFill="1" applyBorder="1" applyAlignment="1">
      <alignment horizontal="center"/>
    </xf>
    <xf numFmtId="0" fontId="1" fillId="3" borderId="65" xfId="0" applyFont="1" applyFill="1" applyBorder="1" applyAlignment="1">
      <alignment horizontal="center"/>
    </xf>
    <xf numFmtId="0" fontId="1" fillId="3" borderId="44" xfId="0" applyFont="1" applyFill="1" applyBorder="1" applyAlignment="1">
      <alignment horizontal="center"/>
    </xf>
    <xf numFmtId="0" fontId="1" fillId="3" borderId="55" xfId="0" applyFont="1" applyFill="1" applyBorder="1" applyAlignment="1">
      <alignment horizontal="center"/>
    </xf>
    <xf numFmtId="0" fontId="1" fillId="3" borderId="41" xfId="0" applyFont="1" applyFill="1" applyBorder="1" applyAlignment="1">
      <alignment horizontal="center"/>
    </xf>
    <xf numFmtId="0" fontId="1" fillId="3" borderId="56" xfId="0" applyFont="1" applyFill="1" applyBorder="1" applyAlignment="1">
      <alignment horizontal="center"/>
    </xf>
    <xf numFmtId="0" fontId="1" fillId="3" borderId="43" xfId="0" applyFont="1" applyFill="1" applyBorder="1" applyAlignment="1">
      <alignment horizontal="center"/>
    </xf>
    <xf numFmtId="0" fontId="12" fillId="4" borderId="11" xfId="0" applyFont="1" applyFill="1" applyBorder="1" applyAlignment="1">
      <alignment horizontal="center"/>
    </xf>
    <xf numFmtId="1" fontId="11" fillId="0" borderId="34" xfId="0" applyNumberFormat="1" applyFont="1" applyBorder="1" applyAlignment="1">
      <alignment horizontal="center"/>
    </xf>
    <xf numFmtId="1" fontId="11" fillId="0" borderId="7" xfId="0" applyNumberFormat="1" applyFont="1" applyBorder="1" applyAlignment="1">
      <alignment horizontal="center"/>
    </xf>
    <xf numFmtId="0" fontId="1" fillId="4" borderId="55" xfId="0" applyFont="1" applyFill="1" applyBorder="1" applyAlignment="1">
      <alignment horizontal="center"/>
    </xf>
    <xf numFmtId="0" fontId="1" fillId="4" borderId="41" xfId="0" applyFont="1" applyFill="1" applyBorder="1" applyAlignment="1">
      <alignment horizontal="center"/>
    </xf>
    <xf numFmtId="0" fontId="12" fillId="4" borderId="10" xfId="0" applyFont="1" applyFill="1" applyBorder="1" applyAlignment="1">
      <alignment horizontal="center"/>
    </xf>
    <xf numFmtId="0" fontId="1" fillId="4" borderId="65" xfId="0" applyFont="1" applyFill="1" applyBorder="1" applyAlignment="1">
      <alignment horizontal="center"/>
    </xf>
    <xf numFmtId="0" fontId="1" fillId="4" borderId="44" xfId="0" applyFont="1" applyFill="1" applyBorder="1" applyAlignment="1">
      <alignment horizontal="center"/>
    </xf>
    <xf numFmtId="0" fontId="1" fillId="4" borderId="56" xfId="0" applyFont="1" applyFill="1" applyBorder="1" applyAlignment="1">
      <alignment horizontal="center"/>
    </xf>
    <xf numFmtId="0" fontId="1" fillId="4" borderId="43" xfId="0" applyFont="1" applyFill="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164" fontId="1" fillId="3" borderId="35" xfId="0" applyNumberFormat="1" applyFont="1" applyFill="1" applyBorder="1" applyAlignment="1">
      <alignment horizontal="center"/>
    </xf>
    <xf numFmtId="0" fontId="1" fillId="3" borderId="71" xfId="0" applyFont="1" applyFill="1" applyBorder="1" applyAlignment="1">
      <alignment horizontal="center"/>
    </xf>
    <xf numFmtId="0" fontId="1" fillId="3" borderId="72" xfId="0" applyFont="1" applyFill="1" applyBorder="1" applyAlignment="1">
      <alignment horizontal="center"/>
    </xf>
    <xf numFmtId="0" fontId="1" fillId="3" borderId="67" xfId="0" applyFont="1" applyFill="1" applyBorder="1" applyAlignment="1">
      <alignment horizontal="center"/>
    </xf>
    <xf numFmtId="0" fontId="1" fillId="3" borderId="68" xfId="0" applyFont="1" applyFill="1" applyBorder="1" applyAlignment="1">
      <alignment horizontal="center"/>
    </xf>
    <xf numFmtId="0" fontId="1" fillId="3" borderId="46" xfId="0" applyFont="1" applyFill="1" applyBorder="1" applyAlignment="1">
      <alignment horizontal="center"/>
    </xf>
    <xf numFmtId="0" fontId="1" fillId="3" borderId="66" xfId="0" applyFont="1" applyFill="1" applyBorder="1" applyAlignment="1">
      <alignment horizontal="center"/>
    </xf>
    <xf numFmtId="0" fontId="0" fillId="0" borderId="1" xfId="0" applyFill="1" applyBorder="1" applyAlignment="1">
      <alignment horizontal="center"/>
    </xf>
    <xf numFmtId="0" fontId="11" fillId="0" borderId="1" xfId="0" applyFont="1" applyFill="1" applyBorder="1" applyAlignment="1">
      <alignment horizontal="center"/>
    </xf>
    <xf numFmtId="164" fontId="0" fillId="0" borderId="6" xfId="0" applyNumberFormat="1" applyFill="1" applyBorder="1" applyAlignment="1">
      <alignment horizontal="center"/>
    </xf>
    <xf numFmtId="0" fontId="0" fillId="0" borderId="6" xfId="0" applyFill="1" applyBorder="1" applyAlignment="1">
      <alignment horizontal="center"/>
    </xf>
    <xf numFmtId="164" fontId="0" fillId="0" borderId="10" xfId="0" applyNumberFormat="1" applyBorder="1" applyAlignment="1">
      <alignment horizontal="center"/>
    </xf>
    <xf numFmtId="164" fontId="0" fillId="0" borderId="58" xfId="0" applyNumberFormat="1" applyBorder="1" applyAlignment="1">
      <alignment horizontal="center"/>
    </xf>
    <xf numFmtId="0" fontId="0" fillId="0" borderId="35" xfId="0" applyFill="1" applyBorder="1" applyAlignment="1">
      <alignment horizontal="center"/>
    </xf>
    <xf numFmtId="0" fontId="1" fillId="5" borderId="10" xfId="0" applyFont="1" applyFill="1" applyBorder="1" applyAlignment="1">
      <alignment horizontal="center"/>
    </xf>
    <xf numFmtId="0" fontId="1" fillId="5" borderId="35" xfId="0" applyFont="1" applyFill="1" applyBorder="1" applyAlignment="1">
      <alignment horizontal="center"/>
    </xf>
    <xf numFmtId="0" fontId="1" fillId="5" borderId="58" xfId="0" applyFont="1" applyFill="1" applyBorder="1" applyAlignment="1">
      <alignment horizontal="center"/>
    </xf>
    <xf numFmtId="2" fontId="0" fillId="0" borderId="32" xfId="0" applyNumberFormat="1" applyFill="1" applyBorder="1" applyAlignment="1">
      <alignment horizontal="center"/>
    </xf>
    <xf numFmtId="2" fontId="0" fillId="0" borderId="36" xfId="0" applyNumberFormat="1" applyFill="1" applyBorder="1" applyAlignment="1">
      <alignment horizontal="center"/>
    </xf>
    <xf numFmtId="2" fontId="0" fillId="0" borderId="1" xfId="0" applyNumberFormat="1" applyFill="1" applyBorder="1" applyAlignment="1">
      <alignment horizontal="center"/>
    </xf>
    <xf numFmtId="2" fontId="0" fillId="0" borderId="41" xfId="0" applyNumberFormat="1" applyFill="1" applyBorder="1" applyAlignment="1">
      <alignment horizontal="center"/>
    </xf>
    <xf numFmtId="0" fontId="0" fillId="0" borderId="41" xfId="0" applyFill="1" applyBorder="1" applyAlignment="1">
      <alignment horizontal="center"/>
    </xf>
    <xf numFmtId="0" fontId="11" fillId="0" borderId="6" xfId="0" applyFont="1" applyFill="1" applyBorder="1" applyAlignment="1">
      <alignment horizontal="center"/>
    </xf>
    <xf numFmtId="0" fontId="11" fillId="0" borderId="48" xfId="0" applyFont="1" applyFill="1" applyBorder="1" applyAlignment="1">
      <alignment horizontal="center"/>
    </xf>
    <xf numFmtId="0" fontId="1" fillId="5" borderId="11" xfId="0" applyFont="1" applyFill="1" applyBorder="1" applyAlignment="1">
      <alignment horizontal="center"/>
    </xf>
    <xf numFmtId="0" fontId="0" fillId="0" borderId="39" xfId="0" applyFill="1" applyBorder="1" applyAlignment="1">
      <alignment horizontal="center"/>
    </xf>
    <xf numFmtId="0" fontId="0" fillId="0" borderId="40" xfId="0" applyFill="1" applyBorder="1" applyAlignment="1">
      <alignment horizontal="center"/>
    </xf>
    <xf numFmtId="0" fontId="1" fillId="5" borderId="57" xfId="0" applyFont="1" applyFill="1" applyBorder="1" applyAlignment="1">
      <alignment horizontal="center"/>
    </xf>
    <xf numFmtId="0" fontId="1" fillId="5" borderId="6" xfId="0" applyFont="1" applyFill="1" applyBorder="1" applyAlignment="1">
      <alignment horizontal="center"/>
    </xf>
    <xf numFmtId="0" fontId="1" fillId="5" borderId="4" xfId="0" applyFont="1" applyFill="1" applyBorder="1" applyAlignment="1">
      <alignment horizontal="center"/>
    </xf>
    <xf numFmtId="0" fontId="1" fillId="5" borderId="54" xfId="0" applyFont="1" applyFill="1" applyBorder="1" applyAlignment="1">
      <alignment horizontal="center"/>
    </xf>
    <xf numFmtId="0" fontId="1" fillId="5" borderId="39" xfId="0" applyFont="1" applyFill="1" applyBorder="1" applyAlignment="1">
      <alignment horizontal="center"/>
    </xf>
    <xf numFmtId="0" fontId="1" fillId="5" borderId="60" xfId="0" applyFont="1" applyFill="1" applyBorder="1" applyAlignment="1">
      <alignment horizontal="center"/>
    </xf>
    <xf numFmtId="0" fontId="1" fillId="5" borderId="55" xfId="0" applyFont="1" applyFill="1" applyBorder="1" applyAlignment="1">
      <alignment horizontal="center"/>
    </xf>
    <xf numFmtId="0" fontId="1" fillId="5" borderId="1" xfId="0" applyFont="1" applyFill="1" applyBorder="1" applyAlignment="1">
      <alignment horizontal="center"/>
    </xf>
    <xf numFmtId="0" fontId="1" fillId="5" borderId="9" xfId="0" applyFont="1" applyFill="1" applyBorder="1" applyAlignment="1">
      <alignment horizontal="center"/>
    </xf>
    <xf numFmtId="0" fontId="1" fillId="5" borderId="56" xfId="0" applyFont="1" applyFill="1" applyBorder="1" applyAlignment="1">
      <alignment horizontal="center"/>
    </xf>
    <xf numFmtId="0" fontId="1" fillId="5" borderId="42" xfId="0" applyFont="1" applyFill="1" applyBorder="1" applyAlignment="1">
      <alignment horizontal="center"/>
    </xf>
    <xf numFmtId="0" fontId="1" fillId="5" borderId="61" xfId="0" applyFont="1" applyFill="1" applyBorder="1" applyAlignment="1">
      <alignment horizontal="center"/>
    </xf>
    <xf numFmtId="164" fontId="0" fillId="0" borderId="39" xfId="0" applyNumberFormat="1" applyFill="1" applyBorder="1" applyAlignment="1">
      <alignment horizontal="center"/>
    </xf>
    <xf numFmtId="164" fontId="0" fillId="0" borderId="60" xfId="0" applyNumberFormat="1" applyFill="1" applyBorder="1" applyAlignment="1">
      <alignment horizontal="center"/>
    </xf>
    <xf numFmtId="164" fontId="0" fillId="0" borderId="1" xfId="0" applyNumberFormat="1" applyFill="1" applyBorder="1" applyAlignment="1">
      <alignment horizontal="center"/>
    </xf>
    <xf numFmtId="164" fontId="0" fillId="0" borderId="9" xfId="0" applyNumberFormat="1" applyFill="1" applyBorder="1" applyAlignment="1">
      <alignment horizontal="center"/>
    </xf>
    <xf numFmtId="164" fontId="0" fillId="0" borderId="42" xfId="0" applyNumberFormat="1" applyFill="1" applyBorder="1" applyAlignment="1">
      <alignment horizontal="center"/>
    </xf>
    <xf numFmtId="164" fontId="0" fillId="0" borderId="61" xfId="0" applyNumberFormat="1" applyFill="1" applyBorder="1" applyAlignment="1">
      <alignment horizontal="center"/>
    </xf>
    <xf numFmtId="0" fontId="1" fillId="7" borderId="10" xfId="0" applyFont="1" applyFill="1" applyBorder="1" applyAlignment="1">
      <alignment horizontal="center"/>
    </xf>
    <xf numFmtId="0" fontId="1" fillId="7" borderId="35" xfId="0" applyFont="1" applyFill="1" applyBorder="1" applyAlignment="1">
      <alignment horizontal="center"/>
    </xf>
    <xf numFmtId="0" fontId="1" fillId="7" borderId="11" xfId="0" applyFont="1" applyFill="1" applyBorder="1" applyAlignment="1">
      <alignment horizontal="center"/>
    </xf>
    <xf numFmtId="0" fontId="1" fillId="7" borderId="54" xfId="0" applyFont="1" applyFill="1" applyBorder="1" applyAlignment="1">
      <alignment horizontal="center"/>
    </xf>
    <xf numFmtId="0" fontId="1" fillId="7" borderId="40" xfId="0" applyFont="1" applyFill="1" applyBorder="1" applyAlignment="1">
      <alignment horizontal="center"/>
    </xf>
    <xf numFmtId="0" fontId="11" fillId="0" borderId="34" xfId="0" applyFont="1" applyFill="1" applyBorder="1" applyAlignment="1">
      <alignment horizontal="center"/>
    </xf>
    <xf numFmtId="0" fontId="11" fillId="0" borderId="7" xfId="0" applyFont="1" applyFill="1" applyBorder="1" applyAlignment="1">
      <alignment horizontal="center"/>
    </xf>
    <xf numFmtId="0" fontId="0" fillId="0" borderId="7" xfId="0" applyFill="1" applyBorder="1" applyAlignment="1">
      <alignment horizontal="center"/>
    </xf>
    <xf numFmtId="0" fontId="1" fillId="7" borderId="55" xfId="0" applyFont="1" applyFill="1" applyBorder="1" applyAlignment="1">
      <alignment horizontal="center"/>
    </xf>
    <xf numFmtId="0" fontId="1" fillId="7" borderId="41" xfId="0" applyFont="1" applyFill="1" applyBorder="1" applyAlignment="1">
      <alignment horizontal="center"/>
    </xf>
    <xf numFmtId="164" fontId="0" fillId="0" borderId="2" xfId="0" applyNumberFormat="1" applyFill="1" applyBorder="1" applyAlignment="1">
      <alignment horizontal="center"/>
    </xf>
    <xf numFmtId="0" fontId="1" fillId="7" borderId="57" xfId="0" applyFont="1" applyFill="1" applyBorder="1" applyAlignment="1">
      <alignment horizontal="center"/>
    </xf>
    <xf numFmtId="0" fontId="1" fillId="7" borderId="48" xfId="0" applyFont="1" applyFill="1" applyBorder="1" applyAlignment="1">
      <alignment horizontal="center"/>
    </xf>
    <xf numFmtId="164" fontId="0" fillId="0" borderId="5" xfId="0" applyNumberFormat="1" applyFill="1" applyBorder="1" applyAlignment="1">
      <alignment horizontal="center"/>
    </xf>
    <xf numFmtId="0" fontId="0" fillId="0" borderId="38" xfId="0" applyFill="1" applyBorder="1" applyAlignment="1">
      <alignment horizontal="center"/>
    </xf>
    <xf numFmtId="164" fontId="0" fillId="0" borderId="35" xfId="0" applyNumberFormat="1" applyFill="1" applyBorder="1" applyAlignment="1">
      <alignment horizontal="center"/>
    </xf>
    <xf numFmtId="164" fontId="0" fillId="0" borderId="11" xfId="0" applyNumberFormat="1" applyFill="1" applyBorder="1" applyAlignment="1">
      <alignment horizontal="center"/>
    </xf>
    <xf numFmtId="0" fontId="1" fillId="7" borderId="65" xfId="0" applyFont="1" applyFill="1" applyBorder="1" applyAlignment="1">
      <alignment horizontal="center"/>
    </xf>
    <xf numFmtId="0" fontId="1" fillId="7" borderId="44" xfId="0" applyFont="1" applyFill="1" applyBorder="1" applyAlignment="1">
      <alignment horizontal="center"/>
    </xf>
    <xf numFmtId="164" fontId="0" fillId="0" borderId="34" xfId="0" applyNumberFormat="1" applyFill="1" applyBorder="1" applyAlignment="1">
      <alignment horizontal="center"/>
    </xf>
    <xf numFmtId="0" fontId="1" fillId="8" borderId="54" xfId="0" applyFont="1" applyFill="1" applyBorder="1" applyAlignment="1">
      <alignment horizontal="center"/>
    </xf>
    <xf numFmtId="0" fontId="1" fillId="8" borderId="40" xfId="0" applyFont="1" applyFill="1" applyBorder="1" applyAlignment="1">
      <alignment horizontal="center"/>
    </xf>
    <xf numFmtId="0" fontId="11" fillId="0" borderId="54" xfId="0" applyFont="1" applyFill="1" applyBorder="1" applyAlignment="1">
      <alignment horizontal="center"/>
    </xf>
    <xf numFmtId="0" fontId="11" fillId="0" borderId="39" xfId="0" applyFont="1" applyFill="1" applyBorder="1" applyAlignment="1">
      <alignment horizontal="center"/>
    </xf>
    <xf numFmtId="164" fontId="0" fillId="0" borderId="0" xfId="0" applyNumberFormat="1" applyFill="1" applyBorder="1" applyAlignment="1">
      <alignment horizontal="center"/>
    </xf>
    <xf numFmtId="0" fontId="1" fillId="8" borderId="55" xfId="0" applyFont="1" applyFill="1" applyBorder="1" applyAlignment="1">
      <alignment horizontal="center"/>
    </xf>
    <xf numFmtId="0" fontId="1" fillId="8" borderId="41" xfId="0" applyFont="1" applyFill="1" applyBorder="1" applyAlignment="1">
      <alignment horizontal="center"/>
    </xf>
    <xf numFmtId="164" fontId="0" fillId="0" borderId="55" xfId="0" applyNumberFormat="1" applyFill="1" applyBorder="1" applyAlignment="1">
      <alignment horizontal="center"/>
    </xf>
    <xf numFmtId="0" fontId="11" fillId="0" borderId="41" xfId="0" applyFont="1" applyFill="1" applyBorder="1" applyAlignment="1">
      <alignment horizontal="center"/>
    </xf>
    <xf numFmtId="0" fontId="1" fillId="7" borderId="56" xfId="0" applyFont="1" applyFill="1" applyBorder="1" applyAlignment="1">
      <alignment horizontal="center"/>
    </xf>
    <xf numFmtId="0" fontId="1" fillId="7" borderId="43" xfId="0" applyFont="1" applyFill="1" applyBorder="1" applyAlignment="1">
      <alignment horizontal="center"/>
    </xf>
    <xf numFmtId="0" fontId="1" fillId="8" borderId="10" xfId="0" applyFont="1" applyFill="1" applyBorder="1" applyAlignment="1">
      <alignment horizontal="center"/>
    </xf>
    <xf numFmtId="0" fontId="1" fillId="8" borderId="35" xfId="0" applyFont="1" applyFill="1" applyBorder="1" applyAlignment="1">
      <alignment horizontal="center"/>
    </xf>
    <xf numFmtId="0" fontId="1" fillId="8" borderId="11" xfId="0" applyFont="1" applyFill="1" applyBorder="1" applyAlignment="1">
      <alignment horizontal="center"/>
    </xf>
    <xf numFmtId="0" fontId="1" fillId="0" borderId="0" xfId="0" applyFont="1" applyFill="1" applyBorder="1" applyAlignment="1">
      <alignment horizontal="center"/>
    </xf>
    <xf numFmtId="164" fontId="0" fillId="0" borderId="10" xfId="0" applyNumberFormat="1" applyFill="1" applyBorder="1" applyAlignment="1">
      <alignment horizontal="center"/>
    </xf>
    <xf numFmtId="0" fontId="1" fillId="8" borderId="65" xfId="0" applyFont="1" applyFill="1" applyBorder="1" applyAlignment="1">
      <alignment horizontal="center"/>
    </xf>
    <xf numFmtId="0" fontId="1" fillId="8" borderId="44" xfId="0" applyFont="1" applyFill="1" applyBorder="1" applyAlignment="1">
      <alignment horizontal="center"/>
    </xf>
    <xf numFmtId="164" fontId="0" fillId="0" borderId="65" xfId="0" applyNumberFormat="1" applyFill="1" applyBorder="1" applyAlignment="1">
      <alignment horizontal="center"/>
    </xf>
    <xf numFmtId="164" fontId="0" fillId="0" borderId="44" xfId="0" applyNumberFormat="1" applyFill="1" applyBorder="1" applyAlignment="1">
      <alignment horizontal="center"/>
    </xf>
    <xf numFmtId="0" fontId="1" fillId="8" borderId="56" xfId="0" applyFont="1" applyFill="1" applyBorder="1" applyAlignment="1">
      <alignment horizontal="center"/>
    </xf>
    <xf numFmtId="0" fontId="1" fillId="8" borderId="43" xfId="0" applyFont="1" applyFill="1" applyBorder="1" applyAlignment="1">
      <alignment horizontal="center"/>
    </xf>
    <xf numFmtId="164" fontId="0" fillId="0" borderId="73" xfId="0" applyNumberFormat="1" applyFill="1" applyBorder="1" applyAlignment="1">
      <alignment horizontal="center"/>
    </xf>
    <xf numFmtId="164" fontId="0" fillId="0" borderId="52" xfId="0" applyNumberFormat="1" applyFill="1" applyBorder="1" applyAlignment="1">
      <alignment horizontal="center"/>
    </xf>
    <xf numFmtId="164" fontId="0" fillId="0" borderId="53" xfId="0" applyNumberFormat="1" applyFill="1" applyBorder="1" applyAlignment="1">
      <alignment horizontal="center"/>
    </xf>
    <xf numFmtId="0" fontId="12" fillId="9" borderId="35" xfId="0" applyFont="1" applyFill="1" applyBorder="1" applyAlignment="1">
      <alignment horizontal="center"/>
    </xf>
    <xf numFmtId="0" fontId="12" fillId="9" borderId="11" xfId="0" applyFont="1" applyFill="1" applyBorder="1" applyAlignment="1">
      <alignment horizontal="center"/>
    </xf>
    <xf numFmtId="0" fontId="1" fillId="9" borderId="54" xfId="0" applyFont="1" applyFill="1" applyBorder="1" applyAlignment="1">
      <alignment horizontal="center"/>
    </xf>
    <xf numFmtId="0" fontId="1" fillId="9" borderId="40" xfId="0" applyFont="1" applyFill="1" applyBorder="1" applyAlignment="1">
      <alignment horizontal="center"/>
    </xf>
    <xf numFmtId="1" fontId="11" fillId="0" borderId="54" xfId="0" applyNumberFormat="1" applyFont="1" applyBorder="1" applyAlignment="1">
      <alignment horizontal="center"/>
    </xf>
    <xf numFmtId="1" fontId="11" fillId="0" borderId="39" xfId="0" applyNumberFormat="1" applyFont="1" applyBorder="1" applyAlignment="1">
      <alignment horizontal="center"/>
    </xf>
    <xf numFmtId="164" fontId="0" fillId="0" borderId="39" xfId="0" applyNumberFormat="1" applyBorder="1" applyAlignment="1">
      <alignment horizontal="center"/>
    </xf>
    <xf numFmtId="164" fontId="0" fillId="0" borderId="40" xfId="0" applyNumberFormat="1" applyBorder="1" applyAlignment="1">
      <alignment horizontal="center"/>
    </xf>
    <xf numFmtId="0" fontId="1" fillId="9" borderId="55" xfId="0" applyFont="1" applyFill="1" applyBorder="1" applyAlignment="1">
      <alignment horizontal="center"/>
    </xf>
    <xf numFmtId="0" fontId="1" fillId="9" borderId="41" xfId="0" applyFont="1" applyFill="1" applyBorder="1" applyAlignment="1">
      <alignment horizontal="center"/>
    </xf>
    <xf numFmtId="164" fontId="0" fillId="0" borderId="55" xfId="0" applyNumberFormat="1" applyBorder="1" applyAlignment="1">
      <alignment horizontal="center"/>
    </xf>
    <xf numFmtId="0" fontId="12" fillId="9" borderId="10" xfId="0" applyFont="1" applyFill="1" applyBorder="1" applyAlignment="1">
      <alignment horizontal="center"/>
    </xf>
    <xf numFmtId="0" fontId="1" fillId="9" borderId="57" xfId="0" applyFont="1" applyFill="1" applyBorder="1" applyAlignment="1">
      <alignment horizontal="center"/>
    </xf>
    <xf numFmtId="0" fontId="1" fillId="9" borderId="48" xfId="0" applyFont="1" applyFill="1" applyBorder="1" applyAlignment="1">
      <alignment horizontal="center"/>
    </xf>
    <xf numFmtId="164" fontId="0" fillId="0" borderId="57" xfId="0" applyNumberFormat="1" applyBorder="1" applyAlignment="1">
      <alignment horizontal="center"/>
    </xf>
    <xf numFmtId="0" fontId="1" fillId="9" borderId="10" xfId="0" applyFont="1" applyFill="1" applyBorder="1" applyAlignment="1">
      <alignment horizontal="center"/>
    </xf>
    <xf numFmtId="0" fontId="1" fillId="9" borderId="11" xfId="0" applyFont="1" applyFill="1" applyBorder="1" applyAlignment="1">
      <alignment horizontal="center"/>
    </xf>
    <xf numFmtId="0" fontId="1" fillId="9" borderId="65" xfId="0" applyFont="1" applyFill="1" applyBorder="1" applyAlignment="1">
      <alignment horizontal="center"/>
    </xf>
    <xf numFmtId="0" fontId="1" fillId="9" borderId="44" xfId="0" applyFont="1" applyFill="1" applyBorder="1" applyAlignment="1">
      <alignment horizontal="center"/>
    </xf>
    <xf numFmtId="0" fontId="1" fillId="9" borderId="56" xfId="0" applyFont="1" applyFill="1" applyBorder="1" applyAlignment="1">
      <alignment horizontal="center"/>
    </xf>
    <xf numFmtId="0" fontId="1" fillId="9" borderId="43" xfId="0" applyFont="1" applyFill="1" applyBorder="1" applyAlignment="1">
      <alignment horizontal="center"/>
    </xf>
    <xf numFmtId="164" fontId="0" fillId="0" borderId="73" xfId="0" applyNumberFormat="1" applyBorder="1" applyAlignment="1">
      <alignment horizontal="center"/>
    </xf>
    <xf numFmtId="164" fontId="0" fillId="0" borderId="52" xfId="0" applyNumberFormat="1" applyBorder="1" applyAlignment="1">
      <alignment horizontal="center"/>
    </xf>
    <xf numFmtId="164" fontId="0" fillId="0" borderId="53" xfId="0" applyNumberFormat="1" applyBorder="1" applyAlignment="1">
      <alignment horizontal="center"/>
    </xf>
    <xf numFmtId="0" fontId="1" fillId="10" borderId="38" xfId="0" applyFont="1" applyFill="1" applyBorder="1" applyAlignment="1">
      <alignment horizontal="center"/>
    </xf>
    <xf numFmtId="0" fontId="1" fillId="10" borderId="35" xfId="0" applyFont="1" applyFill="1" applyBorder="1" applyAlignment="1">
      <alignment horizontal="center"/>
    </xf>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1" fillId="5" borderId="25" xfId="0" applyFont="1" applyFill="1" applyBorder="1" applyAlignment="1">
      <alignment horizontal="center"/>
    </xf>
    <xf numFmtId="0" fontId="1" fillId="5" borderId="27" xfId="0" applyFont="1" applyFill="1" applyBorder="1" applyAlignment="1">
      <alignment horizont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4" xfId="0" applyBorder="1" applyAlignment="1">
      <alignment horizontal="center" vertical="center"/>
    </xf>
    <xf numFmtId="0" fontId="1" fillId="5" borderId="26" xfId="0" applyFont="1" applyFill="1" applyBorder="1" applyAlignment="1">
      <alignment horizontal="center"/>
    </xf>
    <xf numFmtId="0" fontId="0" fillId="0" borderId="23" xfId="0" applyBorder="1" applyAlignment="1">
      <alignment horizontal="center" vertical="center"/>
    </xf>
    <xf numFmtId="0" fontId="1" fillId="3" borderId="14" xfId="0" applyFont="1" applyFill="1" applyBorder="1" applyAlignment="1">
      <alignment horizontal="center"/>
    </xf>
    <xf numFmtId="0" fontId="1" fillId="3" borderId="15" xfId="0" applyFont="1" applyFill="1" applyBorder="1" applyAlignment="1">
      <alignment horizontal="center"/>
    </xf>
    <xf numFmtId="0" fontId="0" fillId="0" borderId="22" xfId="0" applyBorder="1" applyAlignment="1">
      <alignment horizontal="center" vertical="center"/>
    </xf>
    <xf numFmtId="0" fontId="0" fillId="0" borderId="24" xfId="0" applyBorder="1" applyAlignment="1">
      <alignment horizontal="center" vertical="center"/>
    </xf>
    <xf numFmtId="0" fontId="1" fillId="3" borderId="25" xfId="0" applyFont="1" applyFill="1" applyBorder="1" applyAlignment="1">
      <alignment horizontal="center"/>
    </xf>
    <xf numFmtId="0" fontId="1" fillId="3" borderId="26" xfId="0" applyFont="1" applyFill="1" applyBorder="1" applyAlignment="1">
      <alignment horizontal="center"/>
    </xf>
    <xf numFmtId="0" fontId="1" fillId="3" borderId="27" xfId="0" applyFont="1" applyFill="1" applyBorder="1" applyAlignment="1">
      <alignment horizontal="center"/>
    </xf>
    <xf numFmtId="0" fontId="1" fillId="4" borderId="25" xfId="0" applyFont="1" applyFill="1" applyBorder="1" applyAlignment="1">
      <alignment horizontal="center"/>
    </xf>
    <xf numFmtId="0" fontId="1" fillId="4" borderId="27" xfId="0" applyFont="1" applyFill="1" applyBorder="1" applyAlignment="1">
      <alignment horizontal="center"/>
    </xf>
    <xf numFmtId="0" fontId="0" fillId="0" borderId="22" xfId="0" applyBorder="1" applyAlignment="1">
      <alignment horizontal="left" vertical="center" wrapText="1"/>
    </xf>
    <xf numFmtId="0" fontId="0" fillId="0" borderId="23" xfId="0" applyBorder="1" applyAlignment="1">
      <alignment horizontal="left"/>
    </xf>
    <xf numFmtId="0" fontId="0" fillId="0" borderId="22" xfId="0" applyBorder="1" applyAlignment="1">
      <alignment horizontal="left"/>
    </xf>
    <xf numFmtId="0" fontId="1" fillId="4" borderId="26" xfId="0" applyFont="1" applyFill="1" applyBorder="1" applyAlignment="1">
      <alignment horizontal="center"/>
    </xf>
    <xf numFmtId="0" fontId="1" fillId="6" borderId="25" xfId="0" applyFont="1" applyFill="1" applyBorder="1" applyAlignment="1">
      <alignment horizontal="center"/>
    </xf>
    <xf numFmtId="0" fontId="1" fillId="6" borderId="26" xfId="0" applyFont="1" applyFill="1" applyBorder="1" applyAlignment="1">
      <alignment horizontal="center"/>
    </xf>
    <xf numFmtId="0" fontId="1" fillId="6" borderId="27" xfId="0" applyFont="1" applyFill="1" applyBorder="1" applyAlignment="1">
      <alignment horizontal="center"/>
    </xf>
    <xf numFmtId="0" fontId="1" fillId="7" borderId="25" xfId="0" applyFont="1" applyFill="1" applyBorder="1" applyAlignment="1">
      <alignment horizontal="center"/>
    </xf>
    <xf numFmtId="0" fontId="1" fillId="7" borderId="27" xfId="0" applyFont="1" applyFill="1" applyBorder="1" applyAlignment="1">
      <alignment horizontal="center"/>
    </xf>
    <xf numFmtId="0" fontId="1" fillId="7" borderId="26" xfId="0" applyFont="1" applyFill="1" applyBorder="1" applyAlignment="1">
      <alignment horizontal="center"/>
    </xf>
    <xf numFmtId="0" fontId="1" fillId="8" borderId="25" xfId="0" applyFont="1" applyFill="1" applyBorder="1" applyAlignment="1">
      <alignment horizontal="center"/>
    </xf>
    <xf numFmtId="0" fontId="1" fillId="8" borderId="27" xfId="0" applyFont="1" applyFill="1" applyBorder="1" applyAlignment="1">
      <alignment horizontal="center"/>
    </xf>
    <xf numFmtId="0" fontId="9" fillId="0" borderId="14" xfId="0" applyFont="1" applyBorder="1" applyAlignment="1">
      <alignment vertical="center" wrapText="1"/>
    </xf>
    <xf numFmtId="0" fontId="9" fillId="0" borderId="16" xfId="0" applyFont="1" applyBorder="1" applyAlignment="1">
      <alignment vertical="center" wrapText="1"/>
    </xf>
    <xf numFmtId="0" fontId="9" fillId="0" borderId="18" xfId="0" applyFont="1" applyBorder="1" applyAlignment="1">
      <alignment vertical="center" wrapText="1"/>
    </xf>
    <xf numFmtId="0" fontId="9" fillId="0" borderId="22" xfId="0" applyFont="1" applyBorder="1" applyAlignment="1">
      <alignment vertical="center" wrapText="1"/>
    </xf>
    <xf numFmtId="0" fontId="9" fillId="0" borderId="23" xfId="0" applyFont="1" applyBorder="1" applyAlignment="1">
      <alignment vertical="center" wrapText="1"/>
    </xf>
    <xf numFmtId="0" fontId="9" fillId="0" borderId="24" xfId="0" applyFont="1" applyBorder="1" applyAlignment="1">
      <alignment vertical="center" wrapText="1"/>
    </xf>
    <xf numFmtId="0" fontId="1" fillId="8" borderId="26" xfId="0" applyFont="1" applyFill="1" applyBorder="1" applyAlignment="1">
      <alignment horizontal="center"/>
    </xf>
    <xf numFmtId="0" fontId="1" fillId="9" borderId="25" xfId="0" applyFont="1" applyFill="1" applyBorder="1" applyAlignment="1">
      <alignment horizontal="center"/>
    </xf>
    <xf numFmtId="0" fontId="1" fillId="9" borderId="27" xfId="0" applyFont="1" applyFill="1" applyBorder="1" applyAlignment="1">
      <alignment horizontal="center"/>
    </xf>
    <xf numFmtId="0" fontId="0" fillId="0" borderId="14" xfId="0" applyBorder="1" applyAlignment="1">
      <alignment horizontal="left" vertical="center" wrapText="1"/>
    </xf>
    <xf numFmtId="0" fontId="0" fillId="0" borderId="16" xfId="0" applyBorder="1" applyAlignment="1">
      <alignment horizontal="left" vertical="center" wrapText="1"/>
    </xf>
    <xf numFmtId="0" fontId="0" fillId="0" borderId="18" xfId="0" applyBorder="1" applyAlignment="1">
      <alignment horizontal="left" vertical="center" wrapText="1"/>
    </xf>
    <xf numFmtId="0" fontId="1" fillId="9" borderId="26" xfId="0" applyFont="1" applyFill="1" applyBorder="1" applyAlignment="1">
      <alignment horizontal="center"/>
    </xf>
    <xf numFmtId="2" fontId="0" fillId="0" borderId="22" xfId="0" applyNumberFormat="1" applyBorder="1" applyAlignment="1">
      <alignment horizontal="center" vertical="center"/>
    </xf>
    <xf numFmtId="2" fontId="0" fillId="0" borderId="23" xfId="0" applyNumberFormat="1" applyBorder="1" applyAlignment="1">
      <alignment horizontal="center" vertical="center"/>
    </xf>
    <xf numFmtId="2" fontId="0" fillId="0" borderId="24" xfId="0" applyNumberFormat="1" applyBorder="1" applyAlignment="1">
      <alignment horizontal="center" vertical="center"/>
    </xf>
    <xf numFmtId="2" fontId="0" fillId="0" borderId="33" xfId="0" applyNumberFormat="1" applyBorder="1" applyAlignment="1">
      <alignment horizontal="center" vertical="center"/>
    </xf>
    <xf numFmtId="2" fontId="0" fillId="0" borderId="8" xfId="0" applyNumberFormat="1" applyBorder="1" applyAlignment="1">
      <alignment horizontal="center" vertical="center"/>
    </xf>
    <xf numFmtId="2" fontId="0" fillId="0" borderId="51" xfId="0" applyNumberFormat="1" applyBorder="1" applyAlignment="1">
      <alignment horizontal="center" vertical="center"/>
    </xf>
    <xf numFmtId="2" fontId="0" fillId="0" borderId="32" xfId="0" applyNumberFormat="1" applyBorder="1" applyAlignment="1">
      <alignment horizontal="center" vertical="center"/>
    </xf>
    <xf numFmtId="0" fontId="0" fillId="0" borderId="3" xfId="0" applyBorder="1" applyAlignment="1">
      <alignment horizontal="center" vertical="center"/>
    </xf>
    <xf numFmtId="0" fontId="0" fillId="0" borderId="52" xfId="0" applyBorder="1" applyAlignment="1">
      <alignment horizontal="center" vertical="center"/>
    </xf>
    <xf numFmtId="2" fontId="0" fillId="0" borderId="36" xfId="0" applyNumberFormat="1" applyBorder="1" applyAlignment="1">
      <alignment horizontal="center" vertical="center"/>
    </xf>
    <xf numFmtId="2" fontId="0" fillId="0" borderId="50" xfId="0" applyNumberFormat="1" applyBorder="1" applyAlignment="1">
      <alignment horizontal="center" vertical="center"/>
    </xf>
    <xf numFmtId="2" fontId="0" fillId="0" borderId="53" xfId="0" applyNumberFormat="1" applyBorder="1" applyAlignment="1">
      <alignment horizontal="center" vertical="center"/>
    </xf>
    <xf numFmtId="2" fontId="0" fillId="0" borderId="62" xfId="0" applyNumberFormat="1" applyBorder="1" applyAlignment="1">
      <alignment horizontal="center" vertical="center"/>
    </xf>
    <xf numFmtId="0" fontId="0" fillId="0" borderId="75" xfId="0" applyBorder="1" applyAlignment="1">
      <alignment horizontal="center" vertical="center"/>
    </xf>
    <xf numFmtId="0" fontId="0" fillId="0" borderId="73" xfId="0" applyBorder="1" applyAlignment="1">
      <alignment horizontal="center" vertical="center"/>
    </xf>
    <xf numFmtId="2" fontId="0" fillId="0" borderId="3" xfId="0" applyNumberFormat="1" applyBorder="1" applyAlignment="1">
      <alignment horizontal="center" vertical="center"/>
    </xf>
    <xf numFmtId="2" fontId="0" fillId="0" borderId="52" xfId="0" applyNumberFormat="1" applyBorder="1" applyAlignment="1">
      <alignment horizontal="center" vertical="center"/>
    </xf>
    <xf numFmtId="2" fontId="0" fillId="0" borderId="59" xfId="0" applyNumberFormat="1" applyBorder="1" applyAlignment="1">
      <alignment horizontal="center" vertical="center"/>
    </xf>
    <xf numFmtId="2" fontId="0" fillId="0" borderId="74" xfId="0" applyNumberFormat="1" applyBorder="1" applyAlignment="1">
      <alignment horizontal="center" vertical="center"/>
    </xf>
    <xf numFmtId="2" fontId="0" fillId="0" borderId="12" xfId="0" applyNumberFormat="1" applyBorder="1" applyAlignment="1">
      <alignment horizontal="center" vertical="center"/>
    </xf>
    <xf numFmtId="0" fontId="4" fillId="0" borderId="25" xfId="0" applyFont="1" applyBorder="1" applyAlignment="1">
      <alignment horizontal="center"/>
    </xf>
    <xf numFmtId="0" fontId="4" fillId="0" borderId="27" xfId="0" applyFont="1" applyBorder="1" applyAlignment="1">
      <alignment horizontal="center"/>
    </xf>
    <xf numFmtId="0" fontId="7" fillId="0" borderId="49" xfId="0" applyFont="1" applyBorder="1" applyAlignment="1">
      <alignment vertical="center" wrapText="1"/>
    </xf>
    <xf numFmtId="0" fontId="6" fillId="0" borderId="67" xfId="0" applyFont="1" applyBorder="1" applyAlignment="1">
      <alignment vertical="center" wrapText="1"/>
    </xf>
    <xf numFmtId="0" fontId="0" fillId="0" borderId="57" xfId="0" applyBorder="1" applyAlignment="1">
      <alignment horizontal="center"/>
    </xf>
    <xf numFmtId="0" fontId="0" fillId="0" borderId="6" xfId="0" applyBorder="1" applyAlignment="1">
      <alignment horizontal="center"/>
    </xf>
    <xf numFmtId="0" fontId="0" fillId="0" borderId="4" xfId="0" applyBorder="1" applyAlignment="1">
      <alignment horizontal="center"/>
    </xf>
    <xf numFmtId="0" fontId="0" fillId="0" borderId="48" xfId="0" applyBorder="1" applyAlignment="1">
      <alignment horizontal="center"/>
    </xf>
    <xf numFmtId="0" fontId="0" fillId="0" borderId="5" xfId="0" applyBorder="1" applyAlignment="1">
      <alignment horizontal="center"/>
    </xf>
    <xf numFmtId="0" fontId="0" fillId="0" borderId="49" xfId="0" applyBorder="1" applyAlignment="1">
      <alignment horizontal="center" vertical="center" wrapText="1"/>
    </xf>
    <xf numFmtId="0" fontId="7" fillId="0" borderId="37" xfId="0" applyFont="1" applyBorder="1" applyAlignment="1">
      <alignment vertical="center"/>
    </xf>
    <xf numFmtId="0" fontId="6" fillId="0" borderId="71" xfId="0" applyFont="1" applyBorder="1" applyAlignment="1">
      <alignment vertical="center" wrapText="1"/>
    </xf>
    <xf numFmtId="0" fontId="0" fillId="0" borderId="28" xfId="0" applyBorder="1" applyAlignment="1">
      <alignment horizontal="center"/>
    </xf>
    <xf numFmtId="0" fontId="0" fillId="0" borderId="34" xfId="0" applyBorder="1" applyAlignment="1">
      <alignment horizontal="center"/>
    </xf>
    <xf numFmtId="0" fontId="0" fillId="0" borderId="22" xfId="0" applyBorder="1" applyAlignment="1">
      <alignment vertical="center"/>
    </xf>
  </cellXfs>
  <cellStyles count="1">
    <cellStyle name="Normale" xfId="0" builtinId="0"/>
  </cellStyles>
  <dxfs count="8">
    <dxf>
      <font>
        <color rgb="FF006600"/>
      </font>
    </dxf>
    <dxf>
      <font>
        <color rgb="FF006600"/>
      </font>
    </dxf>
    <dxf>
      <font>
        <color rgb="FF006600"/>
      </font>
    </dxf>
    <dxf>
      <font>
        <color rgb="FF006600"/>
      </font>
    </dxf>
    <dxf>
      <font>
        <color rgb="FF006600"/>
      </font>
    </dxf>
    <dxf>
      <font>
        <color rgb="FF006600"/>
      </font>
    </dxf>
    <dxf>
      <font>
        <color rgb="FF006600"/>
      </font>
    </dxf>
    <dxf>
      <font>
        <color rgb="FF006600"/>
      </font>
    </dxf>
  </dxfs>
  <tableStyles count="0" defaultTableStyle="TableStyleMedium2" defaultPivotStyle="PivotStyleLight16"/>
  <colors>
    <mruColors>
      <color rgb="FFFF99CC"/>
      <color rgb="FF66FF66"/>
      <color rgb="FF006600"/>
      <color rgb="FFFF33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737342848969814"/>
          <c:y val="9.5207352996060368E-2"/>
          <c:w val="0.62552851965925116"/>
          <c:h val="0.85009821001890906"/>
        </c:manualLayout>
      </c:layout>
      <c:radarChart>
        <c:radarStyle val="filled"/>
        <c:varyColors val="0"/>
        <c:ser>
          <c:idx val="0"/>
          <c:order val="0"/>
          <c:tx>
            <c:v>After</c:v>
          </c:tx>
          <c:spPr>
            <a:solidFill>
              <a:srgbClr val="0070C0"/>
            </a:solidFill>
          </c:spPr>
          <c:dLbls>
            <c:dLbl>
              <c:idx val="0"/>
              <c:layout>
                <c:manualLayout>
                  <c:x val="2.1317347869783034E-2"/>
                  <c:y val="0.11644063443489926"/>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2001279770838564E-2"/>
                  <c:y val="4.264578069169825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6.9932755553886339E-2"/>
                  <c:y val="-1.2184508769056644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1655459258981057E-2"/>
                  <c:y val="-5.970409296837755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2.869036125287645E-2"/>
                  <c:y val="-4.995648595313224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6.8139607975581565E-2"/>
                  <c:y val="1.2184508769056644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4.3035541879314673E-2"/>
                  <c:y val="3.4116624553358649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sz="1600"/>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Results!$F$4:$F$10</c:f>
              <c:strCache>
                <c:ptCount val="7"/>
                <c:pt idx="0">
                  <c:v>Economy and Energy</c:v>
                </c:pt>
                <c:pt idx="1">
                  <c:v>Environment</c:v>
                </c:pt>
                <c:pt idx="2">
                  <c:v>Transport and mobillity</c:v>
                </c:pt>
                <c:pt idx="3">
                  <c:v>Society</c:v>
                </c:pt>
                <c:pt idx="4">
                  <c:v>Policy and measure maturity</c:v>
                </c:pt>
                <c:pt idx="5">
                  <c:v>Social acceptance</c:v>
                </c:pt>
                <c:pt idx="6">
                  <c:v>User uptake</c:v>
                </c:pt>
              </c:strCache>
            </c:strRef>
          </c:cat>
          <c:val>
            <c:numRef>
              <c:f>Results!$G$4:$G$10</c:f>
              <c:numCache>
                <c:formatCode>0.000</c:formatCode>
                <c:ptCount val="7"/>
                <c:pt idx="0">
                  <c:v>0.73868565820370324</c:v>
                </c:pt>
                <c:pt idx="1">
                  <c:v>-0.23986556791794592</c:v>
                </c:pt>
                <c:pt idx="2">
                  <c:v>0.49526477094185006</c:v>
                </c:pt>
                <c:pt idx="3">
                  <c:v>0.56079796395048653</c:v>
                </c:pt>
                <c:pt idx="4">
                  <c:v>-6.3438113112192621E-2</c:v>
                </c:pt>
                <c:pt idx="5">
                  <c:v>0.45689184105350888</c:v>
                </c:pt>
                <c:pt idx="6">
                  <c:v>0.19018959906623667</c:v>
                </c:pt>
              </c:numCache>
            </c:numRef>
          </c:val>
        </c:ser>
        <c:ser>
          <c:idx val="1"/>
          <c:order val="1"/>
          <c:tx>
            <c:v>Before</c:v>
          </c:tx>
          <c:spPr>
            <a:solidFill>
              <a:srgbClr val="00B0F0"/>
            </a:solidFill>
          </c:spPr>
          <c:dLbls>
            <c:dLbl>
              <c:idx val="0"/>
              <c:layout>
                <c:manualLayout>
                  <c:x val="1.8828049572200235E-2"/>
                  <c:y val="9.991297190626448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4.5725263246771841E-2"/>
                  <c:y val="6.579634735290587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8.3381362391172179E-2"/>
                  <c:y val="-4.02088789378869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3.7656099144400337E-2"/>
                  <c:y val="-0.10356832453698148"/>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4828689457619454E-2"/>
                  <c:y val="-9.86945210293588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8.4277936180324572E-2"/>
                  <c:y val="-4.6301133322415249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5.3794427349143338E-2"/>
                  <c:y val="7.6762405245056856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sz="1600"/>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Results!$C$4:$C$10</c:f>
              <c:numCache>
                <c:formatCode>0.000</c:formatCode>
                <c:ptCount val="7"/>
                <c:pt idx="0">
                  <c:v>0.25147408670507543</c:v>
                </c:pt>
                <c:pt idx="1">
                  <c:v>-0.32853232018987816</c:v>
                </c:pt>
                <c:pt idx="2">
                  <c:v>0.2804413403001873</c:v>
                </c:pt>
                <c:pt idx="3">
                  <c:v>0.33647877837029178</c:v>
                </c:pt>
                <c:pt idx="4">
                  <c:v>-0.2558809260702955</c:v>
                </c:pt>
                <c:pt idx="5">
                  <c:v>0.24756694471181317</c:v>
                </c:pt>
                <c:pt idx="6">
                  <c:v>9.8925306575928601E-2</c:v>
                </c:pt>
              </c:numCache>
            </c:numRef>
          </c:val>
        </c:ser>
        <c:dLbls>
          <c:showLegendKey val="0"/>
          <c:showVal val="1"/>
          <c:showCatName val="0"/>
          <c:showSerName val="0"/>
          <c:showPercent val="0"/>
          <c:showBubbleSize val="0"/>
        </c:dLbls>
        <c:axId val="211263280"/>
        <c:axId val="211263840"/>
      </c:radarChart>
      <c:catAx>
        <c:axId val="211263280"/>
        <c:scaling>
          <c:orientation val="minMax"/>
        </c:scaling>
        <c:delete val="0"/>
        <c:axPos val="b"/>
        <c:majorGridlines/>
        <c:numFmt formatCode="General" sourceLinked="0"/>
        <c:majorTickMark val="none"/>
        <c:minorTickMark val="none"/>
        <c:tickLblPos val="nextTo"/>
        <c:spPr>
          <a:ln w="9525">
            <a:noFill/>
          </a:ln>
        </c:spPr>
        <c:txPr>
          <a:bodyPr/>
          <a:lstStyle/>
          <a:p>
            <a:pPr>
              <a:defRPr sz="1600"/>
            </a:pPr>
            <a:endParaRPr lang="it-IT"/>
          </a:p>
        </c:txPr>
        <c:crossAx val="211263840"/>
        <c:crosses val="autoZero"/>
        <c:auto val="1"/>
        <c:lblAlgn val="ctr"/>
        <c:lblOffset val="100"/>
        <c:noMultiLvlLbl val="0"/>
      </c:catAx>
      <c:valAx>
        <c:axId val="211263840"/>
        <c:scaling>
          <c:orientation val="minMax"/>
        </c:scaling>
        <c:delete val="0"/>
        <c:axPos val="l"/>
        <c:majorGridlines/>
        <c:numFmt formatCode="0.000" sourceLinked="1"/>
        <c:majorTickMark val="none"/>
        <c:minorTickMark val="none"/>
        <c:tickLblPos val="nextTo"/>
        <c:txPr>
          <a:bodyPr/>
          <a:lstStyle/>
          <a:p>
            <a:pPr>
              <a:defRPr sz="1400">
                <a:solidFill>
                  <a:srgbClr val="FF0000"/>
                </a:solidFill>
              </a:defRPr>
            </a:pPr>
            <a:endParaRPr lang="it-IT"/>
          </a:p>
        </c:txPr>
        <c:crossAx val="211263280"/>
        <c:crosses val="autoZero"/>
        <c:crossBetween val="between"/>
      </c:valAx>
    </c:plotArea>
    <c:legend>
      <c:legendPos val="t"/>
      <c:layout>
        <c:manualLayout>
          <c:xMode val="edge"/>
          <c:yMode val="edge"/>
          <c:x val="2.3070584186908133E-2"/>
          <c:y val="2.6775505990508944E-2"/>
          <c:w val="0.14577675623274094"/>
          <c:h val="0.10397607384618217"/>
        </c:manualLayout>
      </c:layout>
      <c:overlay val="0"/>
      <c:txPr>
        <a:bodyPr/>
        <a:lstStyle/>
        <a:p>
          <a:pPr>
            <a:defRPr sz="2800"/>
          </a:pPr>
          <a:endParaRPr lang="it-IT"/>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14855</xdr:colOff>
      <xdr:row>14</xdr:row>
      <xdr:rowOff>95250</xdr:rowOff>
    </xdr:from>
    <xdr:to>
      <xdr:col>6</xdr:col>
      <xdr:colOff>186947</xdr:colOff>
      <xdr:row>37</xdr:row>
      <xdr:rowOff>161036</xdr:rowOff>
    </xdr:to>
    <xdr:pic>
      <xdr:nvPicPr>
        <xdr:cNvPr id="4" name="Immagine 3"/>
        <xdr:cNvPicPr>
          <a:picLocks noChangeAspect="1"/>
        </xdr:cNvPicPr>
      </xdr:nvPicPr>
      <xdr:blipFill>
        <a:blip xmlns:r="http://schemas.openxmlformats.org/officeDocument/2006/relationships" r:embed="rId1"/>
        <a:stretch>
          <a:fillRect/>
        </a:stretch>
      </xdr:blipFill>
      <xdr:spPr>
        <a:xfrm>
          <a:off x="624455" y="3571875"/>
          <a:ext cx="6775115" cy="44472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22429</xdr:rowOff>
    </xdr:from>
    <xdr:to>
      <xdr:col>9</xdr:col>
      <xdr:colOff>226193</xdr:colOff>
      <xdr:row>15</xdr:row>
      <xdr:rowOff>113869</xdr:rowOff>
    </xdr:to>
    <xdr:pic>
      <xdr:nvPicPr>
        <xdr:cNvPr id="2" name="Immagine 1"/>
        <xdr:cNvPicPr>
          <a:picLocks noChangeAspect="1"/>
        </xdr:cNvPicPr>
      </xdr:nvPicPr>
      <xdr:blipFill>
        <a:blip xmlns:r="http://schemas.openxmlformats.org/officeDocument/2006/relationships" r:embed="rId1"/>
        <a:stretch>
          <a:fillRect/>
        </a:stretch>
      </xdr:blipFill>
      <xdr:spPr>
        <a:xfrm>
          <a:off x="628650" y="212929"/>
          <a:ext cx="6972300" cy="2758440"/>
        </a:xfrm>
        <a:prstGeom prst="rect">
          <a:avLst/>
        </a:prstGeom>
        <a:ln w="19050">
          <a:solidFill>
            <a:schemeClr val="tx1"/>
          </a:solidFill>
        </a:ln>
      </xdr:spPr>
    </xdr:pic>
    <xdr:clientData/>
  </xdr:twoCellAnchor>
  <xdr:twoCellAnchor editAs="oneCell">
    <xdr:from>
      <xdr:col>13</xdr:col>
      <xdr:colOff>19050</xdr:colOff>
      <xdr:row>1</xdr:row>
      <xdr:rowOff>19050</xdr:rowOff>
    </xdr:from>
    <xdr:to>
      <xdr:col>29</xdr:col>
      <xdr:colOff>389045</xdr:colOff>
      <xdr:row>19</xdr:row>
      <xdr:rowOff>329706</xdr:rowOff>
    </xdr:to>
    <xdr:pic>
      <xdr:nvPicPr>
        <xdr:cNvPr id="4" name="Immagine 3"/>
        <xdr:cNvPicPr>
          <a:picLocks noChangeAspect="1"/>
        </xdr:cNvPicPr>
      </xdr:nvPicPr>
      <xdr:blipFill>
        <a:blip xmlns:r="http://schemas.openxmlformats.org/officeDocument/2006/relationships" r:embed="rId2"/>
        <a:stretch>
          <a:fillRect/>
        </a:stretch>
      </xdr:blipFill>
      <xdr:spPr>
        <a:xfrm>
          <a:off x="8724900" y="209550"/>
          <a:ext cx="10599845" cy="4033570"/>
        </a:xfrm>
        <a:prstGeom prst="rect">
          <a:avLst/>
        </a:prstGeom>
        <a:ln w="22225">
          <a:solidFill>
            <a:schemeClr val="tx1"/>
          </a:solid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13</xdr:row>
      <xdr:rowOff>40820</xdr:rowOff>
    </xdr:from>
    <xdr:to>
      <xdr:col>15</xdr:col>
      <xdr:colOff>530679</xdr:colOff>
      <xdr:row>67</xdr:row>
      <xdr:rowOff>176891</xdr:rowOff>
    </xdr:to>
    <xdr:graphicFrame macro="">
      <xdr:nvGraphicFramePr>
        <xdr:cNvPr id="2" name="Gra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5"/>
  <sheetViews>
    <sheetView zoomScale="145" zoomScaleNormal="145" workbookViewId="0">
      <selection activeCell="B52" sqref="B52:B85"/>
    </sheetView>
  </sheetViews>
  <sheetFormatPr defaultRowHeight="15" x14ac:dyDescent="0.25"/>
  <cols>
    <col min="2" max="2" width="18.7109375" customWidth="1"/>
    <col min="3" max="3" width="15.140625" customWidth="1"/>
    <col min="4" max="4" width="46.7109375" customWidth="1"/>
    <col min="7" max="7" width="11.7109375" customWidth="1"/>
    <col min="9" max="9" width="11.28515625" customWidth="1"/>
    <col min="11" max="11" width="13.7109375" customWidth="1"/>
  </cols>
  <sheetData>
    <row r="1" spans="2:14" ht="15.75" thickBot="1" x14ac:dyDescent="0.3"/>
    <row r="2" spans="2:14" ht="46.5" customHeight="1" thickBot="1" x14ac:dyDescent="0.3">
      <c r="B2" s="423" t="s">
        <v>498</v>
      </c>
      <c r="C2" s="424"/>
      <c r="D2" s="424"/>
      <c r="E2" s="424"/>
      <c r="F2" s="424"/>
      <c r="G2" s="424"/>
      <c r="H2" s="424"/>
      <c r="I2" s="424"/>
      <c r="J2" s="424"/>
      <c r="K2" s="424"/>
      <c r="L2" s="425"/>
      <c r="M2" s="333"/>
      <c r="N2" s="333"/>
    </row>
    <row r="3" spans="2:14" x14ac:dyDescent="0.25">
      <c r="B3" s="333"/>
      <c r="C3" s="333"/>
      <c r="D3" s="333"/>
      <c r="E3" s="333"/>
      <c r="F3" s="333"/>
      <c r="G3" s="333"/>
      <c r="H3" s="333"/>
      <c r="I3" s="333"/>
      <c r="J3" s="333"/>
      <c r="K3" s="333"/>
      <c r="L3" s="333"/>
      <c r="M3" s="333"/>
      <c r="N3" s="333"/>
    </row>
    <row r="4" spans="2:14" x14ac:dyDescent="0.25">
      <c r="B4" s="334" t="s">
        <v>467</v>
      </c>
      <c r="C4" s="333"/>
      <c r="D4" s="333"/>
      <c r="E4" s="333"/>
      <c r="F4" s="333"/>
      <c r="G4" s="333"/>
      <c r="H4" s="333"/>
      <c r="I4" s="333"/>
      <c r="J4" s="333"/>
      <c r="K4" s="333"/>
      <c r="L4" s="333"/>
      <c r="M4" s="333"/>
      <c r="N4" s="333"/>
    </row>
    <row r="5" spans="2:14" s="2" customFormat="1" x14ac:dyDescent="0.25">
      <c r="B5" s="334" t="s">
        <v>472</v>
      </c>
      <c r="C5" s="333"/>
      <c r="D5" s="333"/>
      <c r="E5" s="333"/>
      <c r="F5" s="333"/>
      <c r="G5" s="333"/>
      <c r="H5" s="333"/>
      <c r="I5" s="333"/>
      <c r="J5" s="333"/>
      <c r="K5" s="333"/>
      <c r="L5" s="333"/>
      <c r="M5" s="333"/>
      <c r="N5" s="333"/>
    </row>
    <row r="6" spans="2:14" s="2" customFormat="1" x14ac:dyDescent="0.25">
      <c r="B6" s="334" t="s">
        <v>482</v>
      </c>
      <c r="C6" s="333"/>
      <c r="D6" s="333"/>
      <c r="E6" s="333"/>
      <c r="F6" s="333"/>
      <c r="G6" s="333"/>
      <c r="H6" s="333"/>
      <c r="I6" s="333"/>
      <c r="J6" s="333"/>
      <c r="K6" s="333"/>
      <c r="L6" s="333"/>
      <c r="M6" s="333"/>
      <c r="N6" s="333"/>
    </row>
    <row r="7" spans="2:14" x14ac:dyDescent="0.25">
      <c r="B7" s="334" t="s">
        <v>468</v>
      </c>
    </row>
    <row r="8" spans="2:14" x14ac:dyDescent="0.25">
      <c r="B8" s="334" t="s">
        <v>469</v>
      </c>
    </row>
    <row r="9" spans="2:14" x14ac:dyDescent="0.25">
      <c r="B9" s="334" t="s">
        <v>486</v>
      </c>
    </row>
    <row r="10" spans="2:14" x14ac:dyDescent="0.25">
      <c r="B10" s="334" t="s">
        <v>484</v>
      </c>
    </row>
    <row r="11" spans="2:14" x14ac:dyDescent="0.25">
      <c r="B11" s="334" t="s">
        <v>485</v>
      </c>
    </row>
    <row r="12" spans="2:14" x14ac:dyDescent="0.25">
      <c r="B12" s="334" t="s">
        <v>470</v>
      </c>
    </row>
    <row r="13" spans="2:14" x14ac:dyDescent="0.25">
      <c r="B13" s="334"/>
    </row>
    <row r="14" spans="2:14" x14ac:dyDescent="0.25">
      <c r="B14" s="334" t="s">
        <v>471</v>
      </c>
    </row>
    <row r="15" spans="2:14" x14ac:dyDescent="0.25">
      <c r="B15" s="334"/>
    </row>
    <row r="40" spans="2:12" x14ac:dyDescent="0.25">
      <c r="B40" s="2" t="s">
        <v>473</v>
      </c>
    </row>
    <row r="41" spans="2:12" ht="15.75" thickBot="1" x14ac:dyDescent="0.3"/>
    <row r="42" spans="2:12" ht="15.75" thickBot="1" x14ac:dyDescent="0.3">
      <c r="B42" s="392" t="s">
        <v>480</v>
      </c>
      <c r="C42" s="361"/>
      <c r="D42" s="359" t="s">
        <v>481</v>
      </c>
      <c r="E42" s="360"/>
      <c r="F42" s="360"/>
      <c r="G42" s="361"/>
      <c r="H42" s="245"/>
      <c r="I42" s="245"/>
      <c r="J42" s="245"/>
      <c r="K42" s="245"/>
      <c r="L42" s="245"/>
    </row>
    <row r="43" spans="2:12" x14ac:dyDescent="0.25">
      <c r="B43" s="393" t="s">
        <v>474</v>
      </c>
      <c r="C43" s="394"/>
      <c r="D43" s="362" t="s">
        <v>475</v>
      </c>
      <c r="E43" s="363"/>
      <c r="F43" s="363"/>
      <c r="G43" s="364"/>
      <c r="H43" s="246"/>
      <c r="I43" s="246"/>
      <c r="J43" s="246"/>
      <c r="K43" s="246"/>
      <c r="L43" s="246"/>
    </row>
    <row r="44" spans="2:12" x14ac:dyDescent="0.25">
      <c r="B44" s="352" t="s">
        <v>476</v>
      </c>
      <c r="C44" s="355"/>
      <c r="D44" s="365" t="s">
        <v>477</v>
      </c>
      <c r="E44" s="366"/>
      <c r="F44" s="366"/>
      <c r="G44" s="367"/>
      <c r="H44" s="246"/>
      <c r="I44" s="246"/>
      <c r="J44" s="246"/>
      <c r="K44" s="246"/>
      <c r="L44" s="246"/>
    </row>
    <row r="45" spans="2:12" ht="15.75" thickBot="1" x14ac:dyDescent="0.3">
      <c r="B45" s="345" t="s">
        <v>478</v>
      </c>
      <c r="C45" s="348"/>
      <c r="D45" s="368" t="s">
        <v>479</v>
      </c>
      <c r="E45" s="369"/>
      <c r="F45" s="369"/>
      <c r="G45" s="370"/>
      <c r="H45" s="246"/>
      <c r="I45" s="246"/>
      <c r="J45" s="246"/>
      <c r="K45" s="246"/>
      <c r="L45" s="246"/>
    </row>
    <row r="48" spans="2:12" x14ac:dyDescent="0.25">
      <c r="B48" t="s">
        <v>483</v>
      </c>
    </row>
    <row r="49" spans="2:11" s="2" customFormat="1" ht="15.75" thickBot="1" x14ac:dyDescent="0.3"/>
    <row r="50" spans="2:11" ht="19.5" thickBot="1" x14ac:dyDescent="0.3">
      <c r="B50" s="350" t="s">
        <v>0</v>
      </c>
      <c r="C50" s="350" t="s">
        <v>1</v>
      </c>
      <c r="D50" s="350" t="s">
        <v>2</v>
      </c>
      <c r="E50" s="371" t="s">
        <v>480</v>
      </c>
      <c r="F50" s="372"/>
      <c r="G50" s="372"/>
      <c r="H50" s="372"/>
      <c r="I50" s="372"/>
      <c r="J50" s="372"/>
      <c r="K50" s="373"/>
    </row>
    <row r="51" spans="2:11" ht="19.5" thickBot="1" x14ac:dyDescent="0.3">
      <c r="B51" s="351"/>
      <c r="C51" s="351"/>
      <c r="D51" s="351"/>
      <c r="E51" s="374" t="s">
        <v>474</v>
      </c>
      <c r="F51" s="375"/>
      <c r="G51" s="375"/>
      <c r="H51" s="374" t="s">
        <v>476</v>
      </c>
      <c r="I51" s="376"/>
      <c r="J51" s="375" t="s">
        <v>478</v>
      </c>
      <c r="K51" s="375"/>
    </row>
    <row r="52" spans="2:11" ht="15.75" thickBot="1" x14ac:dyDescent="0.3">
      <c r="B52" s="417" t="s">
        <v>5</v>
      </c>
      <c r="C52" s="121" t="s">
        <v>59</v>
      </c>
      <c r="D52" s="335" t="s">
        <v>406</v>
      </c>
      <c r="E52" s="420" t="s">
        <v>497</v>
      </c>
      <c r="F52" s="421"/>
      <c r="G52" s="422"/>
      <c r="H52" s="420"/>
      <c r="I52" s="358"/>
      <c r="J52" s="357"/>
      <c r="K52" s="358"/>
    </row>
    <row r="53" spans="2:11" x14ac:dyDescent="0.25">
      <c r="B53" s="418"/>
      <c r="C53" s="398" t="s">
        <v>6</v>
      </c>
      <c r="D53" s="268" t="s">
        <v>64</v>
      </c>
      <c r="E53" s="352"/>
      <c r="F53" s="353"/>
      <c r="G53" s="354"/>
      <c r="H53" s="352" t="s">
        <v>497</v>
      </c>
      <c r="I53" s="355"/>
      <c r="J53" s="356" t="s">
        <v>497</v>
      </c>
      <c r="K53" s="355"/>
    </row>
    <row r="54" spans="2:11" ht="15.75" thickBot="1" x14ac:dyDescent="0.3">
      <c r="B54" s="418"/>
      <c r="C54" s="399"/>
      <c r="D54" s="269" t="s">
        <v>7</v>
      </c>
      <c r="E54" s="352"/>
      <c r="F54" s="353"/>
      <c r="G54" s="354"/>
      <c r="H54" s="352" t="s">
        <v>497</v>
      </c>
      <c r="I54" s="355"/>
      <c r="J54" s="356" t="s">
        <v>497</v>
      </c>
      <c r="K54" s="355"/>
    </row>
    <row r="55" spans="2:11" ht="15.75" thickBot="1" x14ac:dyDescent="0.3">
      <c r="B55" s="418"/>
      <c r="C55" s="291" t="s">
        <v>8</v>
      </c>
      <c r="D55" s="15" t="s">
        <v>300</v>
      </c>
      <c r="E55" s="352"/>
      <c r="F55" s="353"/>
      <c r="G55" s="354"/>
      <c r="H55" s="352" t="s">
        <v>497</v>
      </c>
      <c r="I55" s="355"/>
      <c r="J55" s="356" t="s">
        <v>497</v>
      </c>
      <c r="K55" s="355"/>
    </row>
    <row r="56" spans="2:11" x14ac:dyDescent="0.25">
      <c r="B56" s="418"/>
      <c r="C56" s="398" t="s">
        <v>10</v>
      </c>
      <c r="D56" s="336" t="s">
        <v>65</v>
      </c>
      <c r="E56" s="352" t="s">
        <v>497</v>
      </c>
      <c r="F56" s="353"/>
      <c r="G56" s="354"/>
      <c r="H56" s="352" t="s">
        <v>497</v>
      </c>
      <c r="I56" s="355"/>
      <c r="J56" s="356"/>
      <c r="K56" s="355"/>
    </row>
    <row r="57" spans="2:11" x14ac:dyDescent="0.25">
      <c r="B57" s="418"/>
      <c r="C57" s="406"/>
      <c r="D57" s="270" t="s">
        <v>66</v>
      </c>
      <c r="E57" s="352" t="s">
        <v>497</v>
      </c>
      <c r="F57" s="353"/>
      <c r="G57" s="354"/>
      <c r="H57" s="352" t="s">
        <v>497</v>
      </c>
      <c r="I57" s="355"/>
      <c r="J57" s="356"/>
      <c r="K57" s="355"/>
    </row>
    <row r="58" spans="2:11" x14ac:dyDescent="0.25">
      <c r="B58" s="418"/>
      <c r="C58" s="406"/>
      <c r="D58" s="270" t="s">
        <v>67</v>
      </c>
      <c r="E58" s="352" t="s">
        <v>497</v>
      </c>
      <c r="F58" s="353"/>
      <c r="G58" s="354"/>
      <c r="H58" s="352"/>
      <c r="I58" s="355"/>
      <c r="J58" s="356"/>
      <c r="K58" s="355"/>
    </row>
    <row r="59" spans="2:11" x14ac:dyDescent="0.25">
      <c r="B59" s="418"/>
      <c r="C59" s="406"/>
      <c r="D59" s="270" t="s">
        <v>68</v>
      </c>
      <c r="E59" s="352" t="s">
        <v>497</v>
      </c>
      <c r="F59" s="353"/>
      <c r="G59" s="354"/>
      <c r="H59" s="352"/>
      <c r="I59" s="355"/>
      <c r="J59" s="356"/>
      <c r="K59" s="355"/>
    </row>
    <row r="60" spans="2:11" x14ac:dyDescent="0.25">
      <c r="B60" s="418"/>
      <c r="C60" s="406"/>
      <c r="D60" s="270" t="s">
        <v>69</v>
      </c>
      <c r="E60" s="352" t="s">
        <v>497</v>
      </c>
      <c r="F60" s="353"/>
      <c r="G60" s="354"/>
      <c r="H60" s="352"/>
      <c r="I60" s="355"/>
      <c r="J60" s="356"/>
      <c r="K60" s="355"/>
    </row>
    <row r="61" spans="2:11" x14ac:dyDescent="0.25">
      <c r="B61" s="418"/>
      <c r="C61" s="406"/>
      <c r="D61" s="270" t="s">
        <v>309</v>
      </c>
      <c r="E61" s="352" t="s">
        <v>497</v>
      </c>
      <c r="F61" s="353"/>
      <c r="G61" s="354"/>
      <c r="H61" s="352"/>
      <c r="I61" s="355"/>
      <c r="J61" s="356"/>
      <c r="K61" s="355"/>
    </row>
    <row r="62" spans="2:11" x14ac:dyDescent="0.25">
      <c r="B62" s="418"/>
      <c r="C62" s="406"/>
      <c r="D62" s="270" t="s">
        <v>73</v>
      </c>
      <c r="E62" s="352" t="s">
        <v>497</v>
      </c>
      <c r="F62" s="353"/>
      <c r="G62" s="354"/>
      <c r="H62" s="352"/>
      <c r="I62" s="355"/>
      <c r="J62" s="356"/>
      <c r="K62" s="355"/>
    </row>
    <row r="63" spans="2:11" x14ac:dyDescent="0.25">
      <c r="B63" s="418"/>
      <c r="C63" s="406"/>
      <c r="D63" s="270" t="s">
        <v>313</v>
      </c>
      <c r="E63" s="352" t="s">
        <v>497</v>
      </c>
      <c r="F63" s="353"/>
      <c r="G63" s="354"/>
      <c r="H63" s="352"/>
      <c r="I63" s="355"/>
      <c r="J63" s="356"/>
      <c r="K63" s="355"/>
    </row>
    <row r="64" spans="2:11" x14ac:dyDescent="0.25">
      <c r="B64" s="418"/>
      <c r="C64" s="406"/>
      <c r="D64" s="270" t="s">
        <v>315</v>
      </c>
      <c r="E64" s="352" t="s">
        <v>497</v>
      </c>
      <c r="F64" s="353"/>
      <c r="G64" s="354"/>
      <c r="H64" s="352"/>
      <c r="I64" s="355"/>
      <c r="J64" s="356"/>
      <c r="K64" s="355"/>
    </row>
    <row r="65" spans="2:11" x14ac:dyDescent="0.25">
      <c r="B65" s="418"/>
      <c r="C65" s="406"/>
      <c r="D65" s="270" t="s">
        <v>74</v>
      </c>
      <c r="E65" s="352" t="s">
        <v>497</v>
      </c>
      <c r="F65" s="353"/>
      <c r="G65" s="354"/>
      <c r="H65" s="352"/>
      <c r="I65" s="355"/>
      <c r="J65" s="356"/>
      <c r="K65" s="355"/>
    </row>
    <row r="66" spans="2:11" x14ac:dyDescent="0.25">
      <c r="B66" s="418"/>
      <c r="C66" s="406"/>
      <c r="D66" s="270" t="s">
        <v>75</v>
      </c>
      <c r="E66" s="352" t="s">
        <v>497</v>
      </c>
      <c r="F66" s="353"/>
      <c r="G66" s="354"/>
      <c r="H66" s="352"/>
      <c r="I66" s="355"/>
      <c r="J66" s="356"/>
      <c r="K66" s="355"/>
    </row>
    <row r="67" spans="2:11" x14ac:dyDescent="0.25">
      <c r="B67" s="418"/>
      <c r="C67" s="406"/>
      <c r="D67" s="270" t="s">
        <v>319</v>
      </c>
      <c r="E67" s="352" t="s">
        <v>497</v>
      </c>
      <c r="F67" s="353"/>
      <c r="G67" s="354"/>
      <c r="H67" s="352"/>
      <c r="I67" s="355"/>
      <c r="J67" s="356"/>
      <c r="K67" s="355"/>
    </row>
    <row r="68" spans="2:11" x14ac:dyDescent="0.25">
      <c r="B68" s="418"/>
      <c r="C68" s="406"/>
      <c r="D68" s="270" t="s">
        <v>76</v>
      </c>
      <c r="E68" s="352" t="s">
        <v>497</v>
      </c>
      <c r="F68" s="353"/>
      <c r="G68" s="354"/>
      <c r="H68" s="352"/>
      <c r="I68" s="355"/>
      <c r="J68" s="356" t="s">
        <v>497</v>
      </c>
      <c r="K68" s="355"/>
    </row>
    <row r="69" spans="2:11" x14ac:dyDescent="0.25">
      <c r="B69" s="418"/>
      <c r="C69" s="406"/>
      <c r="D69" s="270" t="s">
        <v>77</v>
      </c>
      <c r="E69" s="352" t="s">
        <v>497</v>
      </c>
      <c r="F69" s="353"/>
      <c r="G69" s="354"/>
      <c r="H69" s="352" t="s">
        <v>497</v>
      </c>
      <c r="I69" s="355"/>
      <c r="J69" s="356"/>
      <c r="K69" s="355"/>
    </row>
    <row r="70" spans="2:11" x14ac:dyDescent="0.25">
      <c r="B70" s="418"/>
      <c r="C70" s="406"/>
      <c r="D70" s="270" t="s">
        <v>78</v>
      </c>
      <c r="E70" s="352" t="s">
        <v>497</v>
      </c>
      <c r="F70" s="353"/>
      <c r="G70" s="354"/>
      <c r="H70" s="352"/>
      <c r="I70" s="355"/>
      <c r="J70" s="356"/>
      <c r="K70" s="355"/>
    </row>
    <row r="71" spans="2:11" x14ac:dyDescent="0.25">
      <c r="B71" s="418"/>
      <c r="C71" s="406"/>
      <c r="D71" s="270" t="s">
        <v>79</v>
      </c>
      <c r="E71" s="352" t="s">
        <v>497</v>
      </c>
      <c r="F71" s="353"/>
      <c r="G71" s="354"/>
      <c r="H71" s="352" t="s">
        <v>497</v>
      </c>
      <c r="I71" s="355"/>
      <c r="J71" s="356"/>
      <c r="K71" s="355"/>
    </row>
    <row r="72" spans="2:11" ht="15.75" thickBot="1" x14ac:dyDescent="0.3">
      <c r="B72" s="418"/>
      <c r="C72" s="399"/>
      <c r="D72" s="271" t="s">
        <v>80</v>
      </c>
      <c r="E72" s="352" t="s">
        <v>497</v>
      </c>
      <c r="F72" s="353"/>
      <c r="G72" s="354"/>
      <c r="H72" s="352" t="s">
        <v>497</v>
      </c>
      <c r="I72" s="355"/>
      <c r="J72" s="356"/>
      <c r="K72" s="355"/>
    </row>
    <row r="73" spans="2:11" x14ac:dyDescent="0.25">
      <c r="B73" s="418"/>
      <c r="C73" s="400" t="s">
        <v>92</v>
      </c>
      <c r="D73" s="336" t="s">
        <v>91</v>
      </c>
      <c r="E73" s="352" t="s">
        <v>497</v>
      </c>
      <c r="F73" s="353"/>
      <c r="G73" s="354"/>
      <c r="H73" s="352" t="s">
        <v>497</v>
      </c>
      <c r="I73" s="355"/>
      <c r="J73" s="356"/>
      <c r="K73" s="355"/>
    </row>
    <row r="74" spans="2:11" x14ac:dyDescent="0.25">
      <c r="B74" s="418"/>
      <c r="C74" s="401"/>
      <c r="D74" s="270" t="s">
        <v>93</v>
      </c>
      <c r="E74" s="352" t="s">
        <v>497</v>
      </c>
      <c r="F74" s="353"/>
      <c r="G74" s="354"/>
      <c r="H74" s="352" t="s">
        <v>497</v>
      </c>
      <c r="I74" s="355"/>
      <c r="J74" s="356"/>
      <c r="K74" s="355"/>
    </row>
    <row r="75" spans="2:11" x14ac:dyDescent="0.25">
      <c r="B75" s="418"/>
      <c r="C75" s="401"/>
      <c r="D75" s="270" t="s">
        <v>94</v>
      </c>
      <c r="E75" s="352" t="s">
        <v>497</v>
      </c>
      <c r="F75" s="353"/>
      <c r="G75" s="354"/>
      <c r="H75" s="352" t="s">
        <v>497</v>
      </c>
      <c r="I75" s="355"/>
      <c r="J75" s="356"/>
      <c r="K75" s="355"/>
    </row>
    <row r="76" spans="2:11" x14ac:dyDescent="0.25">
      <c r="B76" s="418"/>
      <c r="C76" s="401"/>
      <c r="D76" s="270" t="s">
        <v>95</v>
      </c>
      <c r="E76" s="352" t="s">
        <v>497</v>
      </c>
      <c r="F76" s="353"/>
      <c r="G76" s="354"/>
      <c r="H76" s="352"/>
      <c r="I76" s="355"/>
      <c r="J76" s="356"/>
      <c r="K76" s="355"/>
    </row>
    <row r="77" spans="2:11" x14ac:dyDescent="0.25">
      <c r="B77" s="418"/>
      <c r="C77" s="401"/>
      <c r="D77" s="270" t="s">
        <v>96</v>
      </c>
      <c r="E77" s="352" t="s">
        <v>497</v>
      </c>
      <c r="F77" s="353"/>
      <c r="G77" s="354"/>
      <c r="H77" s="352"/>
      <c r="I77" s="355"/>
      <c r="J77" s="356"/>
      <c r="K77" s="355"/>
    </row>
    <row r="78" spans="2:11" x14ac:dyDescent="0.25">
      <c r="B78" s="418"/>
      <c r="C78" s="401"/>
      <c r="D78" s="270" t="s">
        <v>97</v>
      </c>
      <c r="E78" s="352" t="s">
        <v>497</v>
      </c>
      <c r="F78" s="353"/>
      <c r="G78" s="354"/>
      <c r="H78" s="352" t="s">
        <v>497</v>
      </c>
      <c r="I78" s="355"/>
      <c r="J78" s="356"/>
      <c r="K78" s="355"/>
    </row>
    <row r="79" spans="2:11" x14ac:dyDescent="0.25">
      <c r="B79" s="418"/>
      <c r="C79" s="401"/>
      <c r="D79" s="270" t="s">
        <v>334</v>
      </c>
      <c r="E79" s="352" t="s">
        <v>497</v>
      </c>
      <c r="F79" s="353"/>
      <c r="G79" s="354"/>
      <c r="H79" s="352"/>
      <c r="I79" s="355"/>
      <c r="J79" s="356"/>
      <c r="K79" s="355"/>
    </row>
    <row r="80" spans="2:11" x14ac:dyDescent="0.25">
      <c r="B80" s="418"/>
      <c r="C80" s="401"/>
      <c r="D80" s="270" t="s">
        <v>98</v>
      </c>
      <c r="E80" s="352" t="s">
        <v>497</v>
      </c>
      <c r="F80" s="353"/>
      <c r="G80" s="354"/>
      <c r="H80" s="352"/>
      <c r="I80" s="355"/>
      <c r="J80" s="356"/>
      <c r="K80" s="355"/>
    </row>
    <row r="81" spans="2:11" x14ac:dyDescent="0.25">
      <c r="B81" s="418"/>
      <c r="C81" s="401"/>
      <c r="D81" s="270" t="s">
        <v>336</v>
      </c>
      <c r="E81" s="352" t="s">
        <v>497</v>
      </c>
      <c r="F81" s="353"/>
      <c r="G81" s="354"/>
      <c r="H81" s="352"/>
      <c r="I81" s="355"/>
      <c r="J81" s="356"/>
      <c r="K81" s="355"/>
    </row>
    <row r="82" spans="2:11" x14ac:dyDescent="0.25">
      <c r="B82" s="418"/>
      <c r="C82" s="401"/>
      <c r="D82" s="270" t="s">
        <v>100</v>
      </c>
      <c r="E82" s="352" t="s">
        <v>497</v>
      </c>
      <c r="F82" s="353"/>
      <c r="G82" s="354"/>
      <c r="H82" s="352"/>
      <c r="I82" s="355"/>
      <c r="J82" s="356"/>
      <c r="K82" s="355"/>
    </row>
    <row r="83" spans="2:11" x14ac:dyDescent="0.25">
      <c r="B83" s="418"/>
      <c r="C83" s="401"/>
      <c r="D83" s="270" t="s">
        <v>101</v>
      </c>
      <c r="E83" s="352" t="s">
        <v>497</v>
      </c>
      <c r="F83" s="353"/>
      <c r="G83" s="354"/>
      <c r="H83" s="352"/>
      <c r="I83" s="355"/>
      <c r="J83" s="356"/>
      <c r="K83" s="355"/>
    </row>
    <row r="84" spans="2:11" x14ac:dyDescent="0.25">
      <c r="B84" s="418"/>
      <c r="C84" s="401"/>
      <c r="D84" s="270" t="s">
        <v>102</v>
      </c>
      <c r="E84" s="352" t="s">
        <v>497</v>
      </c>
      <c r="F84" s="353"/>
      <c r="G84" s="354"/>
      <c r="H84" s="352" t="s">
        <v>497</v>
      </c>
      <c r="I84" s="355"/>
      <c r="J84" s="356"/>
      <c r="K84" s="355"/>
    </row>
    <row r="85" spans="2:11" ht="15.75" thickBot="1" x14ac:dyDescent="0.3">
      <c r="B85" s="419"/>
      <c r="C85" s="402"/>
      <c r="D85" s="271" t="s">
        <v>103</v>
      </c>
      <c r="E85" s="345" t="s">
        <v>497</v>
      </c>
      <c r="F85" s="346"/>
      <c r="G85" s="347"/>
      <c r="H85" s="345"/>
      <c r="I85" s="348"/>
      <c r="J85" s="349"/>
      <c r="K85" s="348"/>
    </row>
    <row r="86" spans="2:11" x14ac:dyDescent="0.25">
      <c r="B86" s="408" t="s">
        <v>12</v>
      </c>
      <c r="C86" s="410" t="s">
        <v>405</v>
      </c>
      <c r="D86" s="277" t="s">
        <v>104</v>
      </c>
      <c r="E86" s="393"/>
      <c r="F86" s="434"/>
      <c r="G86" s="677"/>
      <c r="H86" s="393" t="s">
        <v>497</v>
      </c>
      <c r="I86" s="394"/>
      <c r="J86" s="678" t="s">
        <v>497</v>
      </c>
      <c r="K86" s="394"/>
    </row>
    <row r="87" spans="2:11" x14ac:dyDescent="0.25">
      <c r="B87" s="408"/>
      <c r="C87" s="406"/>
      <c r="D87" s="270" t="s">
        <v>105</v>
      </c>
      <c r="E87" s="352"/>
      <c r="F87" s="353"/>
      <c r="G87" s="354"/>
      <c r="H87" s="352" t="s">
        <v>497</v>
      </c>
      <c r="I87" s="355"/>
      <c r="J87" s="356" t="s">
        <v>497</v>
      </c>
      <c r="K87" s="355"/>
    </row>
    <row r="88" spans="2:11" x14ac:dyDescent="0.25">
      <c r="B88" s="408"/>
      <c r="C88" s="406"/>
      <c r="D88" s="270" t="s">
        <v>350</v>
      </c>
      <c r="E88" s="352"/>
      <c r="F88" s="353"/>
      <c r="G88" s="354"/>
      <c r="H88" s="352" t="s">
        <v>497</v>
      </c>
      <c r="I88" s="355"/>
      <c r="J88" s="356" t="s">
        <v>497</v>
      </c>
      <c r="K88" s="355"/>
    </row>
    <row r="89" spans="2:11" x14ac:dyDescent="0.25">
      <c r="B89" s="408"/>
      <c r="C89" s="406"/>
      <c r="D89" s="270" t="s">
        <v>106</v>
      </c>
      <c r="E89" s="352"/>
      <c r="F89" s="353"/>
      <c r="G89" s="354"/>
      <c r="H89" s="352" t="s">
        <v>497</v>
      </c>
      <c r="I89" s="355"/>
      <c r="J89" s="356" t="s">
        <v>497</v>
      </c>
      <c r="K89" s="355"/>
    </row>
    <row r="90" spans="2:11" x14ac:dyDescent="0.25">
      <c r="B90" s="408"/>
      <c r="C90" s="406"/>
      <c r="D90" s="270" t="s">
        <v>359</v>
      </c>
      <c r="E90" s="352"/>
      <c r="F90" s="353"/>
      <c r="G90" s="354"/>
      <c r="H90" s="352" t="s">
        <v>497</v>
      </c>
      <c r="I90" s="355"/>
      <c r="J90" s="356" t="s">
        <v>497</v>
      </c>
      <c r="K90" s="355"/>
    </row>
    <row r="91" spans="2:11" ht="15.75" thickBot="1" x14ac:dyDescent="0.3">
      <c r="B91" s="408"/>
      <c r="C91" s="411"/>
      <c r="D91" s="271" t="s">
        <v>361</v>
      </c>
      <c r="E91" s="352"/>
      <c r="F91" s="353"/>
      <c r="G91" s="354"/>
      <c r="H91" s="352" t="s">
        <v>497</v>
      </c>
      <c r="I91" s="355"/>
      <c r="J91" s="356" t="s">
        <v>497</v>
      </c>
      <c r="K91" s="355"/>
    </row>
    <row r="92" spans="2:11" ht="15.75" thickBot="1" x14ac:dyDescent="0.3">
      <c r="B92" s="408"/>
      <c r="C92" s="93" t="s">
        <v>14</v>
      </c>
      <c r="D92" s="15" t="s">
        <v>360</v>
      </c>
      <c r="E92" s="352"/>
      <c r="F92" s="353"/>
      <c r="G92" s="354"/>
      <c r="H92" s="352" t="s">
        <v>497</v>
      </c>
      <c r="I92" s="355"/>
      <c r="J92" s="356" t="s">
        <v>497</v>
      </c>
      <c r="K92" s="355"/>
    </row>
    <row r="93" spans="2:11" ht="15.75" thickBot="1" x14ac:dyDescent="0.3">
      <c r="B93" s="408"/>
      <c r="C93" s="679" t="s">
        <v>15</v>
      </c>
      <c r="D93" s="13" t="s">
        <v>16</v>
      </c>
      <c r="E93" s="669"/>
      <c r="F93" s="670"/>
      <c r="G93" s="671"/>
      <c r="H93" s="669" t="s">
        <v>497</v>
      </c>
      <c r="I93" s="672"/>
      <c r="J93" s="673" t="s">
        <v>497</v>
      </c>
      <c r="K93" s="672"/>
    </row>
    <row r="94" spans="2:11" x14ac:dyDescent="0.25">
      <c r="B94" s="412" t="s">
        <v>407</v>
      </c>
      <c r="C94" s="400" t="s">
        <v>274</v>
      </c>
      <c r="D94" s="336" t="s">
        <v>107</v>
      </c>
      <c r="E94" s="420" t="s">
        <v>497</v>
      </c>
      <c r="F94" s="421"/>
      <c r="G94" s="422"/>
      <c r="H94" s="420"/>
      <c r="I94" s="358"/>
      <c r="J94" s="357"/>
      <c r="K94" s="358"/>
    </row>
    <row r="95" spans="2:11" x14ac:dyDescent="0.25">
      <c r="B95" s="413"/>
      <c r="C95" s="401"/>
      <c r="D95" s="270" t="s">
        <v>108</v>
      </c>
      <c r="E95" s="352" t="s">
        <v>497</v>
      </c>
      <c r="F95" s="353"/>
      <c r="G95" s="354"/>
      <c r="H95" s="352"/>
      <c r="I95" s="355"/>
      <c r="J95" s="356"/>
      <c r="K95" s="355"/>
    </row>
    <row r="96" spans="2:11" x14ac:dyDescent="0.25">
      <c r="B96" s="413"/>
      <c r="C96" s="401"/>
      <c r="D96" s="270" t="s">
        <v>109</v>
      </c>
      <c r="E96" s="352" t="s">
        <v>497</v>
      </c>
      <c r="F96" s="353"/>
      <c r="G96" s="354"/>
      <c r="H96" s="352"/>
      <c r="I96" s="355"/>
      <c r="J96" s="356"/>
      <c r="K96" s="355"/>
    </row>
    <row r="97" spans="2:11" x14ac:dyDescent="0.25">
      <c r="B97" s="413"/>
      <c r="C97" s="401"/>
      <c r="D97" s="270" t="s">
        <v>110</v>
      </c>
      <c r="E97" s="352" t="s">
        <v>497</v>
      </c>
      <c r="F97" s="353"/>
      <c r="G97" s="354"/>
      <c r="H97" s="352"/>
      <c r="I97" s="355"/>
      <c r="J97" s="356" t="s">
        <v>497</v>
      </c>
      <c r="K97" s="355"/>
    </row>
    <row r="98" spans="2:11" x14ac:dyDescent="0.25">
      <c r="B98" s="413"/>
      <c r="C98" s="401"/>
      <c r="D98" s="270" t="s">
        <v>18</v>
      </c>
      <c r="E98" s="352" t="s">
        <v>497</v>
      </c>
      <c r="F98" s="353"/>
      <c r="G98" s="354"/>
      <c r="H98" s="352"/>
      <c r="I98" s="355"/>
      <c r="J98" s="356" t="s">
        <v>497</v>
      </c>
      <c r="K98" s="355"/>
    </row>
    <row r="99" spans="2:11" ht="15.75" thickBot="1" x14ac:dyDescent="0.3">
      <c r="B99" s="413"/>
      <c r="C99" s="402"/>
      <c r="D99" s="271" t="s">
        <v>276</v>
      </c>
      <c r="E99" s="352" t="s">
        <v>497</v>
      </c>
      <c r="F99" s="353"/>
      <c r="G99" s="354"/>
      <c r="H99" s="352" t="s">
        <v>497</v>
      </c>
      <c r="I99" s="355"/>
      <c r="J99" s="356" t="s">
        <v>497</v>
      </c>
      <c r="K99" s="355"/>
    </row>
    <row r="100" spans="2:11" x14ac:dyDescent="0.25">
      <c r="B100" s="413"/>
      <c r="C100" s="400" t="s">
        <v>278</v>
      </c>
      <c r="D100" s="336" t="s">
        <v>11</v>
      </c>
      <c r="E100" s="352" t="s">
        <v>497</v>
      </c>
      <c r="F100" s="353"/>
      <c r="G100" s="354"/>
      <c r="H100" s="352"/>
      <c r="I100" s="355"/>
      <c r="J100" s="356"/>
      <c r="K100" s="355"/>
    </row>
    <row r="101" spans="2:11" x14ac:dyDescent="0.25">
      <c r="B101" s="413"/>
      <c r="C101" s="401"/>
      <c r="D101" s="270" t="s">
        <v>19</v>
      </c>
      <c r="E101" s="352" t="s">
        <v>497</v>
      </c>
      <c r="F101" s="353"/>
      <c r="G101" s="354"/>
      <c r="H101" s="352"/>
      <c r="I101" s="355"/>
      <c r="J101" s="356"/>
      <c r="K101" s="355"/>
    </row>
    <row r="102" spans="2:11" x14ac:dyDescent="0.25">
      <c r="B102" s="413"/>
      <c r="C102" s="401"/>
      <c r="D102" s="270" t="s">
        <v>20</v>
      </c>
      <c r="E102" s="352" t="s">
        <v>497</v>
      </c>
      <c r="F102" s="353"/>
      <c r="G102" s="354"/>
      <c r="H102" s="352"/>
      <c r="I102" s="355"/>
      <c r="J102" s="356"/>
      <c r="K102" s="355"/>
    </row>
    <row r="103" spans="2:11" x14ac:dyDescent="0.25">
      <c r="B103" s="413"/>
      <c r="C103" s="401"/>
      <c r="D103" s="270" t="s">
        <v>116</v>
      </c>
      <c r="E103" s="352" t="s">
        <v>497</v>
      </c>
      <c r="F103" s="353"/>
      <c r="G103" s="354"/>
      <c r="H103" s="352"/>
      <c r="I103" s="355"/>
      <c r="J103" s="356"/>
      <c r="K103" s="355"/>
    </row>
    <row r="104" spans="2:11" x14ac:dyDescent="0.25">
      <c r="B104" s="413"/>
      <c r="C104" s="401"/>
      <c r="D104" s="270" t="s">
        <v>283</v>
      </c>
      <c r="E104" s="352" t="s">
        <v>497</v>
      </c>
      <c r="F104" s="353"/>
      <c r="G104" s="354"/>
      <c r="H104" s="352"/>
      <c r="I104" s="355"/>
      <c r="J104" s="356"/>
      <c r="K104" s="355"/>
    </row>
    <row r="105" spans="2:11" ht="15.75" thickBot="1" x14ac:dyDescent="0.3">
      <c r="B105" s="413"/>
      <c r="C105" s="402"/>
      <c r="D105" s="271" t="s">
        <v>117</v>
      </c>
      <c r="E105" s="352" t="s">
        <v>497</v>
      </c>
      <c r="F105" s="353"/>
      <c r="G105" s="354"/>
      <c r="H105" s="352"/>
      <c r="I105" s="355"/>
      <c r="J105" s="356"/>
      <c r="K105" s="355"/>
    </row>
    <row r="106" spans="2:11" ht="30.75" thickBot="1" x14ac:dyDescent="0.3">
      <c r="B106" s="413"/>
      <c r="C106" s="139" t="s">
        <v>433</v>
      </c>
      <c r="D106" s="51" t="s">
        <v>124</v>
      </c>
      <c r="E106" s="352" t="s">
        <v>497</v>
      </c>
      <c r="F106" s="353"/>
      <c r="G106" s="354"/>
      <c r="H106" s="352" t="s">
        <v>497</v>
      </c>
      <c r="I106" s="355"/>
      <c r="J106" s="356"/>
      <c r="K106" s="355"/>
    </row>
    <row r="107" spans="2:11" x14ac:dyDescent="0.25">
      <c r="B107" s="413"/>
      <c r="C107" s="415" t="s">
        <v>128</v>
      </c>
      <c r="D107" s="277" t="s">
        <v>126</v>
      </c>
      <c r="E107" s="352" t="s">
        <v>497</v>
      </c>
      <c r="F107" s="353"/>
      <c r="G107" s="354"/>
      <c r="H107" s="352" t="s">
        <v>497</v>
      </c>
      <c r="I107" s="355"/>
      <c r="J107" s="356"/>
      <c r="K107" s="355"/>
    </row>
    <row r="108" spans="2:11" ht="15.75" thickBot="1" x14ac:dyDescent="0.3">
      <c r="B108" s="413"/>
      <c r="C108" s="416"/>
      <c r="D108" s="337" t="s">
        <v>127</v>
      </c>
      <c r="E108" s="352" t="s">
        <v>497</v>
      </c>
      <c r="F108" s="353"/>
      <c r="G108" s="354"/>
      <c r="H108" s="352"/>
      <c r="I108" s="355"/>
      <c r="J108" s="356"/>
      <c r="K108" s="355"/>
    </row>
    <row r="109" spans="2:11" x14ac:dyDescent="0.25">
      <c r="B109" s="413"/>
      <c r="C109" s="400" t="s">
        <v>284</v>
      </c>
      <c r="D109" s="336" t="s">
        <v>131</v>
      </c>
      <c r="E109" s="352" t="s">
        <v>497</v>
      </c>
      <c r="F109" s="353"/>
      <c r="G109" s="354"/>
      <c r="H109" s="352"/>
      <c r="I109" s="355"/>
      <c r="J109" s="356"/>
      <c r="K109" s="355"/>
    </row>
    <row r="110" spans="2:11" x14ac:dyDescent="0.25">
      <c r="B110" s="413"/>
      <c r="C110" s="401"/>
      <c r="D110" s="270" t="s">
        <v>133</v>
      </c>
      <c r="E110" s="352" t="s">
        <v>497</v>
      </c>
      <c r="F110" s="353"/>
      <c r="G110" s="354"/>
      <c r="H110" s="352"/>
      <c r="I110" s="355"/>
      <c r="J110" s="356"/>
      <c r="K110" s="355"/>
    </row>
    <row r="111" spans="2:11" x14ac:dyDescent="0.25">
      <c r="B111" s="413"/>
      <c r="C111" s="401"/>
      <c r="D111" s="270" t="s">
        <v>135</v>
      </c>
      <c r="E111" s="352" t="s">
        <v>497</v>
      </c>
      <c r="F111" s="353"/>
      <c r="G111" s="354"/>
      <c r="H111" s="352"/>
      <c r="I111" s="355"/>
      <c r="J111" s="356"/>
      <c r="K111" s="355"/>
    </row>
    <row r="112" spans="2:11" x14ac:dyDescent="0.25">
      <c r="B112" s="413"/>
      <c r="C112" s="401"/>
      <c r="D112" s="270" t="s">
        <v>136</v>
      </c>
      <c r="E112" s="352" t="s">
        <v>497</v>
      </c>
      <c r="F112" s="353"/>
      <c r="G112" s="354"/>
      <c r="H112" s="352"/>
      <c r="I112" s="355"/>
      <c r="J112" s="356"/>
      <c r="K112" s="355"/>
    </row>
    <row r="113" spans="2:11" x14ac:dyDescent="0.25">
      <c r="B113" s="413"/>
      <c r="C113" s="401"/>
      <c r="D113" s="270" t="s">
        <v>138</v>
      </c>
      <c r="E113" s="352" t="s">
        <v>497</v>
      </c>
      <c r="F113" s="353"/>
      <c r="G113" s="354"/>
      <c r="H113" s="352"/>
      <c r="I113" s="355"/>
      <c r="J113" s="356"/>
      <c r="K113" s="355"/>
    </row>
    <row r="114" spans="2:11" x14ac:dyDescent="0.25">
      <c r="B114" s="413"/>
      <c r="C114" s="401"/>
      <c r="D114" s="270" t="s">
        <v>140</v>
      </c>
      <c r="E114" s="352" t="s">
        <v>497</v>
      </c>
      <c r="F114" s="353"/>
      <c r="G114" s="354"/>
      <c r="H114" s="352"/>
      <c r="I114" s="355"/>
      <c r="J114" s="356"/>
      <c r="K114" s="355"/>
    </row>
    <row r="115" spans="2:11" x14ac:dyDescent="0.25">
      <c r="B115" s="413"/>
      <c r="C115" s="401"/>
      <c r="D115" s="270" t="s">
        <v>142</v>
      </c>
      <c r="E115" s="352" t="s">
        <v>497</v>
      </c>
      <c r="F115" s="353"/>
      <c r="G115" s="354"/>
      <c r="H115" s="352"/>
      <c r="I115" s="355"/>
      <c r="J115" s="356"/>
      <c r="K115" s="355"/>
    </row>
    <row r="116" spans="2:11" x14ac:dyDescent="0.25">
      <c r="B116" s="413"/>
      <c r="C116" s="401"/>
      <c r="D116" s="270" t="s">
        <v>144</v>
      </c>
      <c r="E116" s="352" t="s">
        <v>497</v>
      </c>
      <c r="F116" s="353"/>
      <c r="G116" s="354"/>
      <c r="H116" s="352"/>
      <c r="I116" s="355"/>
      <c r="J116" s="356"/>
      <c r="K116" s="355"/>
    </row>
    <row r="117" spans="2:11" x14ac:dyDescent="0.25">
      <c r="B117" s="413"/>
      <c r="C117" s="401"/>
      <c r="D117" s="270" t="s">
        <v>146</v>
      </c>
      <c r="E117" s="352" t="s">
        <v>497</v>
      </c>
      <c r="F117" s="353"/>
      <c r="G117" s="354"/>
      <c r="H117" s="352"/>
      <c r="I117" s="355"/>
      <c r="J117" s="356"/>
      <c r="K117" s="355"/>
    </row>
    <row r="118" spans="2:11" x14ac:dyDescent="0.25">
      <c r="B118" s="413"/>
      <c r="C118" s="401"/>
      <c r="D118" s="270" t="s">
        <v>148</v>
      </c>
      <c r="E118" s="352" t="s">
        <v>497</v>
      </c>
      <c r="F118" s="353"/>
      <c r="G118" s="354"/>
      <c r="H118" s="352" t="s">
        <v>497</v>
      </c>
      <c r="I118" s="355"/>
      <c r="J118" s="356" t="s">
        <v>497</v>
      </c>
      <c r="K118" s="355"/>
    </row>
    <row r="119" spans="2:11" x14ac:dyDescent="0.25">
      <c r="B119" s="413"/>
      <c r="C119" s="401"/>
      <c r="D119" s="270" t="s">
        <v>150</v>
      </c>
      <c r="E119" s="352" t="s">
        <v>497</v>
      </c>
      <c r="F119" s="353"/>
      <c r="G119" s="354"/>
      <c r="H119" s="352" t="s">
        <v>497</v>
      </c>
      <c r="I119" s="355"/>
      <c r="J119" s="356"/>
      <c r="K119" s="355"/>
    </row>
    <row r="120" spans="2:11" ht="15.75" thickBot="1" x14ac:dyDescent="0.3">
      <c r="B120" s="414"/>
      <c r="C120" s="402"/>
      <c r="D120" s="271" t="s">
        <v>152</v>
      </c>
      <c r="E120" s="345" t="s">
        <v>497</v>
      </c>
      <c r="F120" s="346"/>
      <c r="G120" s="347"/>
      <c r="H120" s="345"/>
      <c r="I120" s="348"/>
      <c r="J120" s="349"/>
      <c r="K120" s="348"/>
    </row>
    <row r="121" spans="2:11" x14ac:dyDescent="0.25">
      <c r="B121" s="396" t="s">
        <v>21</v>
      </c>
      <c r="C121" s="410" t="s">
        <v>22</v>
      </c>
      <c r="D121" s="277" t="s">
        <v>23</v>
      </c>
      <c r="E121" s="393" t="s">
        <v>497</v>
      </c>
      <c r="F121" s="434"/>
      <c r="G121" s="677"/>
      <c r="H121" s="393"/>
      <c r="I121" s="394"/>
      <c r="J121" s="678"/>
      <c r="K121" s="394"/>
    </row>
    <row r="122" spans="2:11" ht="15.75" thickBot="1" x14ac:dyDescent="0.3">
      <c r="B122" s="396"/>
      <c r="C122" s="399"/>
      <c r="D122" s="271" t="s">
        <v>24</v>
      </c>
      <c r="E122" s="352"/>
      <c r="F122" s="353"/>
      <c r="G122" s="354"/>
      <c r="H122" s="352" t="s">
        <v>497</v>
      </c>
      <c r="I122" s="355"/>
      <c r="J122" s="356" t="s">
        <v>497</v>
      </c>
      <c r="K122" s="355"/>
    </row>
    <row r="123" spans="2:11" x14ac:dyDescent="0.25">
      <c r="B123" s="396"/>
      <c r="C123" s="398" t="s">
        <v>25</v>
      </c>
      <c r="D123" s="336" t="s">
        <v>26</v>
      </c>
      <c r="E123" s="352"/>
      <c r="F123" s="353"/>
      <c r="G123" s="354"/>
      <c r="H123" s="352"/>
      <c r="I123" s="355"/>
      <c r="J123" s="356" t="s">
        <v>497</v>
      </c>
      <c r="K123" s="355"/>
    </row>
    <row r="124" spans="2:11" ht="15.75" thickBot="1" x14ac:dyDescent="0.3">
      <c r="B124" s="396"/>
      <c r="C124" s="399"/>
      <c r="D124" s="271" t="s">
        <v>27</v>
      </c>
      <c r="E124" s="352"/>
      <c r="F124" s="353"/>
      <c r="G124" s="354"/>
      <c r="H124" s="352"/>
      <c r="I124" s="355"/>
      <c r="J124" s="356" t="s">
        <v>497</v>
      </c>
      <c r="K124" s="355"/>
    </row>
    <row r="125" spans="2:11" x14ac:dyDescent="0.25">
      <c r="B125" s="396"/>
      <c r="C125" s="400" t="s">
        <v>28</v>
      </c>
      <c r="D125" s="336" t="s">
        <v>268</v>
      </c>
      <c r="E125" s="352"/>
      <c r="F125" s="353"/>
      <c r="G125" s="354"/>
      <c r="H125" s="352"/>
      <c r="I125" s="355"/>
      <c r="J125" s="356" t="s">
        <v>497</v>
      </c>
      <c r="K125" s="355"/>
    </row>
    <row r="126" spans="2:11" x14ac:dyDescent="0.25">
      <c r="B126" s="396"/>
      <c r="C126" s="401"/>
      <c r="D126" s="270" t="s">
        <v>29</v>
      </c>
      <c r="E126" s="352" t="s">
        <v>497</v>
      </c>
      <c r="F126" s="353"/>
      <c r="G126" s="354"/>
      <c r="H126" s="352" t="s">
        <v>497</v>
      </c>
      <c r="I126" s="355"/>
      <c r="J126" s="356" t="s">
        <v>497</v>
      </c>
      <c r="K126" s="355"/>
    </row>
    <row r="127" spans="2:11" x14ac:dyDescent="0.25">
      <c r="B127" s="396"/>
      <c r="C127" s="401"/>
      <c r="D127" s="270" t="s">
        <v>154</v>
      </c>
      <c r="E127" s="352" t="s">
        <v>497</v>
      </c>
      <c r="F127" s="353"/>
      <c r="G127" s="354"/>
      <c r="H127" s="352" t="s">
        <v>497</v>
      </c>
      <c r="I127" s="355"/>
      <c r="J127" s="356"/>
      <c r="K127" s="355"/>
    </row>
    <row r="128" spans="2:11" x14ac:dyDescent="0.25">
      <c r="B128" s="396"/>
      <c r="C128" s="401"/>
      <c r="D128" s="270" t="s">
        <v>156</v>
      </c>
      <c r="E128" s="352" t="s">
        <v>497</v>
      </c>
      <c r="F128" s="353"/>
      <c r="G128" s="354"/>
      <c r="H128" s="352" t="s">
        <v>497</v>
      </c>
      <c r="I128" s="355"/>
      <c r="J128" s="356"/>
      <c r="K128" s="355"/>
    </row>
    <row r="129" spans="2:11" x14ac:dyDescent="0.25">
      <c r="B129" s="396"/>
      <c r="C129" s="401"/>
      <c r="D129" s="270" t="s">
        <v>158</v>
      </c>
      <c r="E129" s="352" t="s">
        <v>497</v>
      </c>
      <c r="F129" s="353"/>
      <c r="G129" s="354"/>
      <c r="H129" s="352" t="s">
        <v>497</v>
      </c>
      <c r="I129" s="355"/>
      <c r="J129" s="356"/>
      <c r="K129" s="355"/>
    </row>
    <row r="130" spans="2:11" x14ac:dyDescent="0.25">
      <c r="B130" s="396"/>
      <c r="C130" s="401"/>
      <c r="D130" s="270" t="s">
        <v>160</v>
      </c>
      <c r="E130" s="352" t="s">
        <v>497</v>
      </c>
      <c r="F130" s="353"/>
      <c r="G130" s="354"/>
      <c r="H130" s="352" t="s">
        <v>497</v>
      </c>
      <c r="I130" s="355"/>
      <c r="J130" s="356" t="s">
        <v>497</v>
      </c>
      <c r="K130" s="355"/>
    </row>
    <row r="131" spans="2:11" x14ac:dyDescent="0.25">
      <c r="B131" s="396"/>
      <c r="C131" s="401"/>
      <c r="D131" s="270" t="s">
        <v>162</v>
      </c>
      <c r="E131" s="352" t="s">
        <v>497</v>
      </c>
      <c r="F131" s="353"/>
      <c r="G131" s="354"/>
      <c r="H131" s="352" t="s">
        <v>497</v>
      </c>
      <c r="I131" s="355"/>
      <c r="J131" s="356" t="s">
        <v>497</v>
      </c>
      <c r="K131" s="355"/>
    </row>
    <row r="132" spans="2:11" x14ac:dyDescent="0.25">
      <c r="B132" s="396"/>
      <c r="C132" s="401"/>
      <c r="D132" s="270" t="s">
        <v>164</v>
      </c>
      <c r="E132" s="352" t="s">
        <v>497</v>
      </c>
      <c r="F132" s="353"/>
      <c r="G132" s="354"/>
      <c r="H132" s="352" t="s">
        <v>497</v>
      </c>
      <c r="I132" s="355"/>
      <c r="J132" s="356" t="s">
        <v>497</v>
      </c>
      <c r="K132" s="355"/>
    </row>
    <row r="133" spans="2:11" x14ac:dyDescent="0.25">
      <c r="B133" s="396"/>
      <c r="C133" s="401"/>
      <c r="D133" s="270" t="s">
        <v>166</v>
      </c>
      <c r="E133" s="352"/>
      <c r="F133" s="353"/>
      <c r="G133" s="354"/>
      <c r="H133" s="352" t="s">
        <v>497</v>
      </c>
      <c r="I133" s="355"/>
      <c r="J133" s="356" t="s">
        <v>497</v>
      </c>
      <c r="K133" s="355"/>
    </row>
    <row r="134" spans="2:11" x14ac:dyDescent="0.25">
      <c r="B134" s="396"/>
      <c r="C134" s="401"/>
      <c r="D134" s="270" t="s">
        <v>168</v>
      </c>
      <c r="E134" s="352" t="s">
        <v>497</v>
      </c>
      <c r="F134" s="353"/>
      <c r="G134" s="354"/>
      <c r="H134" s="352" t="s">
        <v>497</v>
      </c>
      <c r="I134" s="355"/>
      <c r="J134" s="356" t="s">
        <v>497</v>
      </c>
      <c r="K134" s="355"/>
    </row>
    <row r="135" spans="2:11" x14ac:dyDescent="0.25">
      <c r="B135" s="396"/>
      <c r="C135" s="401"/>
      <c r="D135" s="270" t="s">
        <v>30</v>
      </c>
      <c r="E135" s="352" t="s">
        <v>497</v>
      </c>
      <c r="F135" s="353"/>
      <c r="G135" s="354"/>
      <c r="H135" s="352"/>
      <c r="I135" s="355"/>
      <c r="J135" s="356"/>
      <c r="K135" s="355"/>
    </row>
    <row r="136" spans="2:11" x14ac:dyDescent="0.25">
      <c r="B136" s="396"/>
      <c r="C136" s="401"/>
      <c r="D136" s="270" t="s">
        <v>31</v>
      </c>
      <c r="E136" s="352" t="s">
        <v>497</v>
      </c>
      <c r="F136" s="353"/>
      <c r="G136" s="354"/>
      <c r="H136" s="352"/>
      <c r="I136" s="355"/>
      <c r="J136" s="356"/>
      <c r="K136" s="355"/>
    </row>
    <row r="137" spans="2:11" x14ac:dyDescent="0.25">
      <c r="B137" s="396"/>
      <c r="C137" s="401"/>
      <c r="D137" s="270" t="s">
        <v>32</v>
      </c>
      <c r="E137" s="352" t="s">
        <v>497</v>
      </c>
      <c r="F137" s="353"/>
      <c r="G137" s="354"/>
      <c r="H137" s="352" t="s">
        <v>497</v>
      </c>
      <c r="I137" s="355"/>
      <c r="J137" s="356"/>
      <c r="K137" s="355"/>
    </row>
    <row r="138" spans="2:11" x14ac:dyDescent="0.25">
      <c r="B138" s="396"/>
      <c r="C138" s="401"/>
      <c r="D138" s="270" t="s">
        <v>170</v>
      </c>
      <c r="E138" s="352" t="s">
        <v>497</v>
      </c>
      <c r="F138" s="353"/>
      <c r="G138" s="354"/>
      <c r="H138" s="352"/>
      <c r="I138" s="355"/>
      <c r="J138" s="356"/>
      <c r="K138" s="355"/>
    </row>
    <row r="139" spans="2:11" x14ac:dyDescent="0.25">
      <c r="B139" s="396"/>
      <c r="C139" s="401"/>
      <c r="D139" s="270" t="s">
        <v>172</v>
      </c>
      <c r="E139" s="352" t="s">
        <v>497</v>
      </c>
      <c r="F139" s="353"/>
      <c r="G139" s="354"/>
      <c r="H139" s="352"/>
      <c r="I139" s="355"/>
      <c r="J139" s="356"/>
      <c r="K139" s="355"/>
    </row>
    <row r="140" spans="2:11" ht="15.75" thickBot="1" x14ac:dyDescent="0.3">
      <c r="B140" s="396"/>
      <c r="C140" s="674"/>
      <c r="D140" s="337" t="s">
        <v>174</v>
      </c>
      <c r="E140" s="669" t="s">
        <v>497</v>
      </c>
      <c r="F140" s="670"/>
      <c r="G140" s="671"/>
      <c r="H140" s="669"/>
      <c r="I140" s="672"/>
      <c r="J140" s="673"/>
      <c r="K140" s="672"/>
    </row>
    <row r="141" spans="2:11" ht="15.75" thickBot="1" x14ac:dyDescent="0.3">
      <c r="B141" s="403" t="s">
        <v>408</v>
      </c>
      <c r="C141" s="43" t="s">
        <v>34</v>
      </c>
      <c r="D141" s="51" t="s">
        <v>35</v>
      </c>
      <c r="E141" s="420" t="s">
        <v>497</v>
      </c>
      <c r="F141" s="421"/>
      <c r="G141" s="422"/>
      <c r="H141" s="420" t="s">
        <v>497</v>
      </c>
      <c r="I141" s="358"/>
      <c r="J141" s="357" t="s">
        <v>497</v>
      </c>
      <c r="K141" s="358"/>
    </row>
    <row r="142" spans="2:11" x14ac:dyDescent="0.25">
      <c r="B142" s="404"/>
      <c r="C142" s="400" t="s">
        <v>257</v>
      </c>
      <c r="D142" s="336" t="s">
        <v>176</v>
      </c>
      <c r="E142" s="352" t="s">
        <v>497</v>
      </c>
      <c r="F142" s="353"/>
      <c r="G142" s="354"/>
      <c r="H142" s="352" t="s">
        <v>497</v>
      </c>
      <c r="I142" s="355"/>
      <c r="J142" s="356" t="s">
        <v>497</v>
      </c>
      <c r="K142" s="355"/>
    </row>
    <row r="143" spans="2:11" x14ac:dyDescent="0.25">
      <c r="B143" s="404"/>
      <c r="C143" s="401"/>
      <c r="D143" s="270" t="s">
        <v>178</v>
      </c>
      <c r="E143" s="352"/>
      <c r="F143" s="353"/>
      <c r="G143" s="354"/>
      <c r="H143" s="352" t="s">
        <v>497</v>
      </c>
      <c r="I143" s="355"/>
      <c r="J143" s="356"/>
      <c r="K143" s="355"/>
    </row>
    <row r="144" spans="2:11" x14ac:dyDescent="0.25">
      <c r="B144" s="404"/>
      <c r="C144" s="401"/>
      <c r="D144" s="270" t="s">
        <v>180</v>
      </c>
      <c r="E144" s="352" t="s">
        <v>497</v>
      </c>
      <c r="F144" s="353"/>
      <c r="G144" s="354"/>
      <c r="H144" s="352" t="s">
        <v>497</v>
      </c>
      <c r="I144" s="355"/>
      <c r="J144" s="356"/>
      <c r="K144" s="355"/>
    </row>
    <row r="145" spans="2:11" x14ac:dyDescent="0.25">
      <c r="B145" s="404"/>
      <c r="C145" s="401"/>
      <c r="D145" s="270" t="s">
        <v>182</v>
      </c>
      <c r="E145" s="352" t="s">
        <v>497</v>
      </c>
      <c r="F145" s="353"/>
      <c r="G145" s="354"/>
      <c r="H145" s="352"/>
      <c r="I145" s="355"/>
      <c r="J145" s="356"/>
      <c r="K145" s="355"/>
    </row>
    <row r="146" spans="2:11" x14ac:dyDescent="0.25">
      <c r="B146" s="404"/>
      <c r="C146" s="401"/>
      <c r="D146" s="270" t="s">
        <v>184</v>
      </c>
      <c r="E146" s="352"/>
      <c r="F146" s="353"/>
      <c r="G146" s="354"/>
      <c r="H146" s="352" t="s">
        <v>497</v>
      </c>
      <c r="I146" s="355"/>
      <c r="J146" s="356"/>
      <c r="K146" s="355"/>
    </row>
    <row r="147" spans="2:11" x14ac:dyDescent="0.25">
      <c r="B147" s="404"/>
      <c r="C147" s="401"/>
      <c r="D147" s="270" t="s">
        <v>186</v>
      </c>
      <c r="E147" s="352" t="s">
        <v>497</v>
      </c>
      <c r="F147" s="353"/>
      <c r="G147" s="354"/>
      <c r="H147" s="352" t="s">
        <v>497</v>
      </c>
      <c r="I147" s="355"/>
      <c r="J147" s="356" t="s">
        <v>497</v>
      </c>
      <c r="K147" s="355"/>
    </row>
    <row r="148" spans="2:11" x14ac:dyDescent="0.25">
      <c r="B148" s="404"/>
      <c r="C148" s="401"/>
      <c r="D148" s="270" t="s">
        <v>259</v>
      </c>
      <c r="E148" s="352" t="s">
        <v>497</v>
      </c>
      <c r="F148" s="353"/>
      <c r="G148" s="354"/>
      <c r="H148" s="352"/>
      <c r="I148" s="355"/>
      <c r="J148" s="356" t="s">
        <v>497</v>
      </c>
      <c r="K148" s="355"/>
    </row>
    <row r="149" spans="2:11" x14ac:dyDescent="0.25">
      <c r="B149" s="404"/>
      <c r="C149" s="401"/>
      <c r="D149" s="270" t="s">
        <v>188</v>
      </c>
      <c r="E149" s="352" t="s">
        <v>497</v>
      </c>
      <c r="F149" s="353"/>
      <c r="G149" s="354"/>
      <c r="H149" s="352"/>
      <c r="I149" s="355"/>
      <c r="J149" s="356"/>
      <c r="K149" s="355"/>
    </row>
    <row r="150" spans="2:11" x14ac:dyDescent="0.25">
      <c r="B150" s="404"/>
      <c r="C150" s="401"/>
      <c r="D150" s="270" t="s">
        <v>190</v>
      </c>
      <c r="E150" s="352" t="s">
        <v>497</v>
      </c>
      <c r="F150" s="353"/>
      <c r="G150" s="354"/>
      <c r="H150" s="352"/>
      <c r="I150" s="355"/>
      <c r="J150" s="356"/>
      <c r="K150" s="355"/>
    </row>
    <row r="151" spans="2:11" x14ac:dyDescent="0.25">
      <c r="B151" s="404"/>
      <c r="C151" s="401"/>
      <c r="D151" s="270" t="s">
        <v>36</v>
      </c>
      <c r="E151" s="352" t="s">
        <v>497</v>
      </c>
      <c r="F151" s="353"/>
      <c r="G151" s="354"/>
      <c r="H151" s="352"/>
      <c r="I151" s="355"/>
      <c r="J151" s="356"/>
      <c r="K151" s="355"/>
    </row>
    <row r="152" spans="2:11" x14ac:dyDescent="0.25">
      <c r="B152" s="404"/>
      <c r="C152" s="401"/>
      <c r="D152" s="270" t="s">
        <v>192</v>
      </c>
      <c r="E152" s="352" t="s">
        <v>497</v>
      </c>
      <c r="F152" s="353"/>
      <c r="G152" s="354"/>
      <c r="H152" s="352"/>
      <c r="I152" s="355"/>
      <c r="J152" s="356"/>
      <c r="K152" s="355"/>
    </row>
    <row r="153" spans="2:11" x14ac:dyDescent="0.25">
      <c r="B153" s="404"/>
      <c r="C153" s="401"/>
      <c r="D153" s="270" t="s">
        <v>194</v>
      </c>
      <c r="E153" s="352" t="s">
        <v>497</v>
      </c>
      <c r="F153" s="353"/>
      <c r="G153" s="354"/>
      <c r="H153" s="352"/>
      <c r="I153" s="355"/>
      <c r="J153" s="356" t="s">
        <v>497</v>
      </c>
      <c r="K153" s="355"/>
    </row>
    <row r="154" spans="2:11" x14ac:dyDescent="0.25">
      <c r="B154" s="404"/>
      <c r="C154" s="401"/>
      <c r="D154" s="270" t="s">
        <v>196</v>
      </c>
      <c r="E154" s="352" t="s">
        <v>497</v>
      </c>
      <c r="F154" s="353"/>
      <c r="G154" s="354"/>
      <c r="H154" s="352" t="s">
        <v>497</v>
      </c>
      <c r="I154" s="355"/>
      <c r="J154" s="356" t="s">
        <v>497</v>
      </c>
      <c r="K154" s="355"/>
    </row>
    <row r="155" spans="2:11" x14ac:dyDescent="0.25">
      <c r="B155" s="404"/>
      <c r="C155" s="401"/>
      <c r="D155" s="270" t="s">
        <v>198</v>
      </c>
      <c r="E155" s="352" t="s">
        <v>497</v>
      </c>
      <c r="F155" s="353"/>
      <c r="G155" s="354"/>
      <c r="H155" s="352" t="s">
        <v>497</v>
      </c>
      <c r="I155" s="355"/>
      <c r="J155" s="356" t="s">
        <v>497</v>
      </c>
      <c r="K155" s="355"/>
    </row>
    <row r="156" spans="2:11" x14ac:dyDescent="0.25">
      <c r="B156" s="404"/>
      <c r="C156" s="401"/>
      <c r="D156" s="270" t="s">
        <v>200</v>
      </c>
      <c r="E156" s="352" t="s">
        <v>497</v>
      </c>
      <c r="F156" s="353"/>
      <c r="G156" s="354"/>
      <c r="H156" s="352" t="s">
        <v>497</v>
      </c>
      <c r="I156" s="355"/>
      <c r="J156" s="356" t="s">
        <v>497</v>
      </c>
      <c r="K156" s="355"/>
    </row>
    <row r="157" spans="2:11" x14ac:dyDescent="0.25">
      <c r="B157" s="404"/>
      <c r="C157" s="401"/>
      <c r="D157" s="270" t="s">
        <v>262</v>
      </c>
      <c r="E157" s="352" t="s">
        <v>497</v>
      </c>
      <c r="F157" s="353"/>
      <c r="G157" s="354"/>
      <c r="H157" s="352" t="s">
        <v>497</v>
      </c>
      <c r="I157" s="355"/>
      <c r="J157" s="356" t="s">
        <v>497</v>
      </c>
      <c r="K157" s="355"/>
    </row>
    <row r="158" spans="2:11" x14ac:dyDescent="0.25">
      <c r="B158" s="404"/>
      <c r="C158" s="401"/>
      <c r="D158" s="270" t="s">
        <v>202</v>
      </c>
      <c r="E158" s="352" t="s">
        <v>497</v>
      </c>
      <c r="F158" s="353"/>
      <c r="G158" s="354"/>
      <c r="H158" s="352"/>
      <c r="I158" s="355"/>
      <c r="J158" s="356"/>
      <c r="K158" s="355"/>
    </row>
    <row r="159" spans="2:11" x14ac:dyDescent="0.25">
      <c r="B159" s="404"/>
      <c r="C159" s="401"/>
      <c r="D159" s="270" t="s">
        <v>204</v>
      </c>
      <c r="E159" s="352" t="s">
        <v>497</v>
      </c>
      <c r="F159" s="353"/>
      <c r="G159" s="354"/>
      <c r="H159" s="352" t="s">
        <v>497</v>
      </c>
      <c r="I159" s="355"/>
      <c r="J159" s="356" t="s">
        <v>497</v>
      </c>
      <c r="K159" s="355"/>
    </row>
    <row r="160" spans="2:11" ht="15.75" thickBot="1" x14ac:dyDescent="0.3">
      <c r="B160" s="404"/>
      <c r="C160" s="402"/>
      <c r="D160" s="271" t="s">
        <v>206</v>
      </c>
      <c r="E160" s="352" t="s">
        <v>497</v>
      </c>
      <c r="F160" s="353"/>
      <c r="G160" s="354"/>
      <c r="H160" s="352" t="s">
        <v>497</v>
      </c>
      <c r="I160" s="355"/>
      <c r="J160" s="356"/>
      <c r="K160" s="355"/>
    </row>
    <row r="161" spans="2:11" x14ac:dyDescent="0.25">
      <c r="B161" s="404"/>
      <c r="C161" s="398" t="s">
        <v>208</v>
      </c>
      <c r="D161" s="336" t="s">
        <v>209</v>
      </c>
      <c r="E161" s="352"/>
      <c r="F161" s="353"/>
      <c r="G161" s="354"/>
      <c r="H161" s="352" t="s">
        <v>497</v>
      </c>
      <c r="I161" s="355"/>
      <c r="J161" s="356"/>
      <c r="K161" s="355"/>
    </row>
    <row r="162" spans="2:11" x14ac:dyDescent="0.25">
      <c r="B162" s="404"/>
      <c r="C162" s="406"/>
      <c r="D162" s="270" t="s">
        <v>211</v>
      </c>
      <c r="E162" s="352" t="s">
        <v>497</v>
      </c>
      <c r="F162" s="353"/>
      <c r="G162" s="354"/>
      <c r="H162" s="352" t="s">
        <v>497</v>
      </c>
      <c r="I162" s="355"/>
      <c r="J162" s="356"/>
      <c r="K162" s="355"/>
    </row>
    <row r="163" spans="2:11" x14ac:dyDescent="0.25">
      <c r="B163" s="404"/>
      <c r="C163" s="406"/>
      <c r="D163" s="270" t="s">
        <v>213</v>
      </c>
      <c r="E163" s="352" t="s">
        <v>497</v>
      </c>
      <c r="F163" s="353"/>
      <c r="G163" s="354"/>
      <c r="H163" s="352" t="s">
        <v>497</v>
      </c>
      <c r="I163" s="355"/>
      <c r="J163" s="356"/>
      <c r="K163" s="355"/>
    </row>
    <row r="164" spans="2:11" ht="15.75" thickBot="1" x14ac:dyDescent="0.3">
      <c r="B164" s="405"/>
      <c r="C164" s="399"/>
      <c r="D164" s="271" t="s">
        <v>215</v>
      </c>
      <c r="E164" s="345"/>
      <c r="F164" s="346"/>
      <c r="G164" s="347"/>
      <c r="H164" s="345" t="s">
        <v>497</v>
      </c>
      <c r="I164" s="348"/>
      <c r="J164" s="349"/>
      <c r="K164" s="348"/>
    </row>
    <row r="165" spans="2:11" x14ac:dyDescent="0.25">
      <c r="B165" s="378" t="s">
        <v>37</v>
      </c>
      <c r="C165" s="675" t="s">
        <v>244</v>
      </c>
      <c r="D165" s="676" t="s">
        <v>38</v>
      </c>
      <c r="E165" s="393"/>
      <c r="F165" s="434"/>
      <c r="G165" s="677"/>
      <c r="H165" s="393"/>
      <c r="I165" s="394"/>
      <c r="J165" s="678" t="s">
        <v>497</v>
      </c>
      <c r="K165" s="394"/>
    </row>
    <row r="166" spans="2:11" x14ac:dyDescent="0.25">
      <c r="B166" s="378"/>
      <c r="C166" s="381"/>
      <c r="D166" s="339" t="s">
        <v>39</v>
      </c>
      <c r="E166" s="352"/>
      <c r="F166" s="353"/>
      <c r="G166" s="354"/>
      <c r="H166" s="352"/>
      <c r="I166" s="355"/>
      <c r="J166" s="356" t="s">
        <v>497</v>
      </c>
      <c r="K166" s="355"/>
    </row>
    <row r="167" spans="2:11" x14ac:dyDescent="0.25">
      <c r="B167" s="378"/>
      <c r="C167" s="381"/>
      <c r="D167" s="339" t="s">
        <v>217</v>
      </c>
      <c r="E167" s="352" t="s">
        <v>497</v>
      </c>
      <c r="F167" s="353"/>
      <c r="G167" s="354"/>
      <c r="H167" s="352" t="s">
        <v>497</v>
      </c>
      <c r="I167" s="355"/>
      <c r="J167" s="356" t="s">
        <v>497</v>
      </c>
      <c r="K167" s="355"/>
    </row>
    <row r="168" spans="2:11" x14ac:dyDescent="0.25">
      <c r="B168" s="378"/>
      <c r="C168" s="381"/>
      <c r="D168" s="339" t="s">
        <v>40</v>
      </c>
      <c r="E168" s="352"/>
      <c r="F168" s="353"/>
      <c r="G168" s="354"/>
      <c r="H168" s="352"/>
      <c r="I168" s="355"/>
      <c r="J168" s="356" t="s">
        <v>497</v>
      </c>
      <c r="K168" s="355"/>
    </row>
    <row r="169" spans="2:11" x14ac:dyDescent="0.25">
      <c r="B169" s="378"/>
      <c r="C169" s="381"/>
      <c r="D169" s="339" t="s">
        <v>41</v>
      </c>
      <c r="E169" s="352" t="s">
        <v>497</v>
      </c>
      <c r="F169" s="353"/>
      <c r="G169" s="354"/>
      <c r="H169" s="352" t="s">
        <v>497</v>
      </c>
      <c r="I169" s="355"/>
      <c r="J169" s="356"/>
      <c r="K169" s="355"/>
    </row>
    <row r="170" spans="2:11" x14ac:dyDescent="0.25">
      <c r="B170" s="378"/>
      <c r="C170" s="381"/>
      <c r="D170" s="339" t="s">
        <v>219</v>
      </c>
      <c r="E170" s="352"/>
      <c r="F170" s="353"/>
      <c r="G170" s="354"/>
      <c r="H170" s="352"/>
      <c r="I170" s="355"/>
      <c r="J170" s="356" t="s">
        <v>497</v>
      </c>
      <c r="K170" s="355"/>
    </row>
    <row r="171" spans="2:11" ht="15.75" thickBot="1" x14ac:dyDescent="0.3">
      <c r="B171" s="378"/>
      <c r="C171" s="382"/>
      <c r="D171" s="340" t="s">
        <v>42</v>
      </c>
      <c r="E171" s="352"/>
      <c r="F171" s="353"/>
      <c r="G171" s="354"/>
      <c r="H171" s="352"/>
      <c r="I171" s="355"/>
      <c r="J171" s="356" t="s">
        <v>497</v>
      </c>
      <c r="K171" s="355"/>
    </row>
    <row r="172" spans="2:11" x14ac:dyDescent="0.25">
      <c r="B172" s="378"/>
      <c r="C172" s="383" t="s">
        <v>250</v>
      </c>
      <c r="D172" s="338" t="s">
        <v>44</v>
      </c>
      <c r="E172" s="352"/>
      <c r="F172" s="353"/>
      <c r="G172" s="354"/>
      <c r="H172" s="352"/>
      <c r="I172" s="355"/>
      <c r="J172" s="356" t="s">
        <v>497</v>
      </c>
      <c r="K172" s="355"/>
    </row>
    <row r="173" spans="2:11" x14ac:dyDescent="0.25">
      <c r="B173" s="378"/>
      <c r="C173" s="384"/>
      <c r="D173" s="339" t="s">
        <v>46</v>
      </c>
      <c r="E173" s="352" t="s">
        <v>497</v>
      </c>
      <c r="F173" s="353"/>
      <c r="G173" s="354"/>
      <c r="H173" s="352"/>
      <c r="I173" s="355"/>
      <c r="J173" s="356" t="s">
        <v>497</v>
      </c>
      <c r="K173" s="355"/>
    </row>
    <row r="174" spans="2:11" x14ac:dyDescent="0.25">
      <c r="B174" s="378"/>
      <c r="C174" s="384"/>
      <c r="D174" s="339" t="s">
        <v>251</v>
      </c>
      <c r="E174" s="352" t="s">
        <v>497</v>
      </c>
      <c r="F174" s="353"/>
      <c r="G174" s="354"/>
      <c r="H174" s="352"/>
      <c r="I174" s="355"/>
      <c r="J174" s="356"/>
      <c r="K174" s="355"/>
    </row>
    <row r="175" spans="2:11" x14ac:dyDescent="0.25">
      <c r="B175" s="378"/>
      <c r="C175" s="384"/>
      <c r="D175" s="339" t="s">
        <v>48</v>
      </c>
      <c r="E175" s="352" t="s">
        <v>497</v>
      </c>
      <c r="F175" s="353"/>
      <c r="G175" s="354"/>
      <c r="H175" s="352"/>
      <c r="I175" s="355"/>
      <c r="J175" s="356"/>
      <c r="K175" s="355"/>
    </row>
    <row r="176" spans="2:11" ht="15.75" thickBot="1" x14ac:dyDescent="0.3">
      <c r="B176" s="378"/>
      <c r="C176" s="667"/>
      <c r="D176" s="668" t="s">
        <v>254</v>
      </c>
      <c r="E176" s="669" t="s">
        <v>497</v>
      </c>
      <c r="F176" s="670"/>
      <c r="G176" s="671"/>
      <c r="H176" s="669"/>
      <c r="I176" s="672"/>
      <c r="J176" s="673"/>
      <c r="K176" s="672"/>
    </row>
    <row r="177" spans="2:11" ht="15.75" thickBot="1" x14ac:dyDescent="0.3">
      <c r="B177" s="386" t="s">
        <v>49</v>
      </c>
      <c r="C177" s="43" t="s">
        <v>238</v>
      </c>
      <c r="D177" s="51" t="s">
        <v>50</v>
      </c>
      <c r="E177" s="420"/>
      <c r="F177" s="421"/>
      <c r="G177" s="422"/>
      <c r="H177" s="420" t="s">
        <v>497</v>
      </c>
      <c r="I177" s="358"/>
      <c r="J177" s="357"/>
      <c r="K177" s="358"/>
    </row>
    <row r="178" spans="2:11" x14ac:dyDescent="0.25">
      <c r="B178" s="387"/>
      <c r="C178" s="389" t="s">
        <v>237</v>
      </c>
      <c r="D178" s="336" t="s">
        <v>51</v>
      </c>
      <c r="E178" s="352" t="s">
        <v>497</v>
      </c>
      <c r="F178" s="353"/>
      <c r="G178" s="354"/>
      <c r="H178" s="352"/>
      <c r="I178" s="355"/>
      <c r="J178" s="356" t="s">
        <v>497</v>
      </c>
      <c r="K178" s="355"/>
    </row>
    <row r="179" spans="2:11" x14ac:dyDescent="0.25">
      <c r="B179" s="387"/>
      <c r="C179" s="390"/>
      <c r="D179" s="270" t="s">
        <v>221</v>
      </c>
      <c r="E179" s="352" t="s">
        <v>497</v>
      </c>
      <c r="F179" s="353"/>
      <c r="G179" s="354"/>
      <c r="H179" s="352"/>
      <c r="I179" s="355"/>
      <c r="J179" s="356" t="s">
        <v>497</v>
      </c>
      <c r="K179" s="355"/>
    </row>
    <row r="180" spans="2:11" x14ac:dyDescent="0.25">
      <c r="B180" s="387"/>
      <c r="C180" s="390"/>
      <c r="D180" s="270" t="s">
        <v>223</v>
      </c>
      <c r="E180" s="352" t="s">
        <v>497</v>
      </c>
      <c r="F180" s="353"/>
      <c r="G180" s="354"/>
      <c r="H180" s="352" t="s">
        <v>497</v>
      </c>
      <c r="I180" s="355"/>
      <c r="J180" s="356"/>
      <c r="K180" s="355"/>
    </row>
    <row r="181" spans="2:11" x14ac:dyDescent="0.25">
      <c r="B181" s="387"/>
      <c r="C181" s="390"/>
      <c r="D181" s="270" t="s">
        <v>225</v>
      </c>
      <c r="E181" s="352" t="s">
        <v>497</v>
      </c>
      <c r="F181" s="353"/>
      <c r="G181" s="354"/>
      <c r="H181" s="352" t="s">
        <v>497</v>
      </c>
      <c r="I181" s="355"/>
      <c r="J181" s="356"/>
      <c r="K181" s="355"/>
    </row>
    <row r="182" spans="2:11" ht="15.75" thickBot="1" x14ac:dyDescent="0.3">
      <c r="B182" s="387"/>
      <c r="C182" s="391"/>
      <c r="D182" s="271" t="s">
        <v>227</v>
      </c>
      <c r="E182" s="352" t="s">
        <v>497</v>
      </c>
      <c r="F182" s="353"/>
      <c r="G182" s="354"/>
      <c r="H182" s="352" t="s">
        <v>497</v>
      </c>
      <c r="I182" s="355"/>
      <c r="J182" s="356"/>
      <c r="K182" s="355"/>
    </row>
    <row r="183" spans="2:11" ht="15.75" thickBot="1" x14ac:dyDescent="0.3">
      <c r="B183" s="387"/>
      <c r="C183" s="34" t="s">
        <v>236</v>
      </c>
      <c r="D183" s="13" t="s">
        <v>229</v>
      </c>
      <c r="E183" s="352" t="s">
        <v>497</v>
      </c>
      <c r="F183" s="353"/>
      <c r="G183" s="354"/>
      <c r="H183" s="352" t="s">
        <v>497</v>
      </c>
      <c r="I183" s="355"/>
      <c r="J183" s="356"/>
      <c r="K183" s="355"/>
    </row>
    <row r="184" spans="2:11" ht="15.75" thickBot="1" x14ac:dyDescent="0.3">
      <c r="B184" s="387"/>
      <c r="C184" s="43" t="s">
        <v>231</v>
      </c>
      <c r="D184" s="51" t="s">
        <v>213</v>
      </c>
      <c r="E184" s="352" t="s">
        <v>497</v>
      </c>
      <c r="F184" s="353"/>
      <c r="G184" s="354"/>
      <c r="H184" s="352" t="s">
        <v>497</v>
      </c>
      <c r="I184" s="355"/>
      <c r="J184" s="356"/>
      <c r="K184" s="355"/>
    </row>
    <row r="185" spans="2:11" ht="15.75" thickBot="1" x14ac:dyDescent="0.3">
      <c r="B185" s="388"/>
      <c r="C185" s="35" t="s">
        <v>233</v>
      </c>
      <c r="D185" s="15" t="s">
        <v>234</v>
      </c>
      <c r="E185" s="345" t="s">
        <v>497</v>
      </c>
      <c r="F185" s="346"/>
      <c r="G185" s="347"/>
      <c r="H185" s="345" t="s">
        <v>497</v>
      </c>
      <c r="I185" s="348"/>
      <c r="J185" s="349"/>
      <c r="K185" s="348"/>
    </row>
  </sheetData>
  <mergeCells count="441">
    <mergeCell ref="C53:C54"/>
    <mergeCell ref="C56:C72"/>
    <mergeCell ref="C73:C85"/>
    <mergeCell ref="E52:G52"/>
    <mergeCell ref="H52:I52"/>
    <mergeCell ref="B2:L2"/>
    <mergeCell ref="B165:B176"/>
    <mergeCell ref="C165:C171"/>
    <mergeCell ref="C172:C176"/>
    <mergeCell ref="B177:B185"/>
    <mergeCell ref="C178:C182"/>
    <mergeCell ref="B42:C42"/>
    <mergeCell ref="B43:C43"/>
    <mergeCell ref="B44:C44"/>
    <mergeCell ref="B45:C45"/>
    <mergeCell ref="B121:B140"/>
    <mergeCell ref="C121:C122"/>
    <mergeCell ref="C123:C124"/>
    <mergeCell ref="C125:C140"/>
    <mergeCell ref="B141:B164"/>
    <mergeCell ref="C142:C160"/>
    <mergeCell ref="C161:C164"/>
    <mergeCell ref="B86:B93"/>
    <mergeCell ref="C86:C91"/>
    <mergeCell ref="B94:B120"/>
    <mergeCell ref="C94:C99"/>
    <mergeCell ref="C100:C105"/>
    <mergeCell ref="C107:C108"/>
    <mergeCell ref="C109:C120"/>
    <mergeCell ref="B52:B85"/>
    <mergeCell ref="J52:K52"/>
    <mergeCell ref="E53:G53"/>
    <mergeCell ref="H53:I53"/>
    <mergeCell ref="J53:K53"/>
    <mergeCell ref="E54:G54"/>
    <mergeCell ref="H54:I54"/>
    <mergeCell ref="J54:K54"/>
    <mergeCell ref="D42:G42"/>
    <mergeCell ref="D43:G43"/>
    <mergeCell ref="D44:G44"/>
    <mergeCell ref="D45:G45"/>
    <mergeCell ref="E50:K50"/>
    <mergeCell ref="E51:G51"/>
    <mergeCell ref="H51:I51"/>
    <mergeCell ref="J51:K51"/>
    <mergeCell ref="E57:G57"/>
    <mergeCell ref="H57:I57"/>
    <mergeCell ref="J57:K57"/>
    <mergeCell ref="E58:G58"/>
    <mergeCell ref="H58:I58"/>
    <mergeCell ref="J58:K58"/>
    <mergeCell ref="E55:G55"/>
    <mergeCell ref="H55:I55"/>
    <mergeCell ref="J55:K55"/>
    <mergeCell ref="E56:G56"/>
    <mergeCell ref="H56:I56"/>
    <mergeCell ref="J56:K56"/>
    <mergeCell ref="E61:G61"/>
    <mergeCell ref="H61:I61"/>
    <mergeCell ref="J61:K61"/>
    <mergeCell ref="E62:G62"/>
    <mergeCell ref="H62:I62"/>
    <mergeCell ref="J62:K62"/>
    <mergeCell ref="E59:G59"/>
    <mergeCell ref="H59:I59"/>
    <mergeCell ref="J59:K59"/>
    <mergeCell ref="E60:G60"/>
    <mergeCell ref="H60:I60"/>
    <mergeCell ref="J60:K60"/>
    <mergeCell ref="E65:G65"/>
    <mergeCell ref="H65:I65"/>
    <mergeCell ref="J65:K65"/>
    <mergeCell ref="E66:G66"/>
    <mergeCell ref="H66:I66"/>
    <mergeCell ref="J66:K66"/>
    <mergeCell ref="E63:G63"/>
    <mergeCell ref="H63:I63"/>
    <mergeCell ref="J63:K63"/>
    <mergeCell ref="E64:G64"/>
    <mergeCell ref="H64:I64"/>
    <mergeCell ref="J64:K64"/>
    <mergeCell ref="E69:G69"/>
    <mergeCell ref="H69:I69"/>
    <mergeCell ref="J69:K69"/>
    <mergeCell ref="E70:G70"/>
    <mergeCell ref="H70:I70"/>
    <mergeCell ref="J70:K70"/>
    <mergeCell ref="E67:G67"/>
    <mergeCell ref="H67:I67"/>
    <mergeCell ref="J67:K67"/>
    <mergeCell ref="E68:G68"/>
    <mergeCell ref="H68:I68"/>
    <mergeCell ref="J68:K68"/>
    <mergeCell ref="E73:G73"/>
    <mergeCell ref="H73:I73"/>
    <mergeCell ref="J73:K73"/>
    <mergeCell ref="E74:G74"/>
    <mergeCell ref="H74:I74"/>
    <mergeCell ref="J74:K74"/>
    <mergeCell ref="E71:G71"/>
    <mergeCell ref="H71:I71"/>
    <mergeCell ref="J71:K71"/>
    <mergeCell ref="E72:G72"/>
    <mergeCell ref="H72:I72"/>
    <mergeCell ref="J72:K72"/>
    <mergeCell ref="E77:G77"/>
    <mergeCell ref="H77:I77"/>
    <mergeCell ref="J77:K77"/>
    <mergeCell ref="E78:G78"/>
    <mergeCell ref="H78:I78"/>
    <mergeCell ref="J78:K78"/>
    <mergeCell ref="E75:G75"/>
    <mergeCell ref="H75:I75"/>
    <mergeCell ref="J75:K75"/>
    <mergeCell ref="E76:G76"/>
    <mergeCell ref="H76:I76"/>
    <mergeCell ref="J76:K76"/>
    <mergeCell ref="E81:G81"/>
    <mergeCell ref="H81:I81"/>
    <mergeCell ref="J81:K81"/>
    <mergeCell ref="E82:G82"/>
    <mergeCell ref="H82:I82"/>
    <mergeCell ref="J82:K82"/>
    <mergeCell ref="E79:G79"/>
    <mergeCell ref="H79:I79"/>
    <mergeCell ref="J79:K79"/>
    <mergeCell ref="E80:G80"/>
    <mergeCell ref="H80:I80"/>
    <mergeCell ref="J80:K80"/>
    <mergeCell ref="E85:G85"/>
    <mergeCell ref="H85:I85"/>
    <mergeCell ref="J85:K85"/>
    <mergeCell ref="E86:G86"/>
    <mergeCell ref="H86:I86"/>
    <mergeCell ref="J86:K86"/>
    <mergeCell ref="E83:G83"/>
    <mergeCell ref="H83:I83"/>
    <mergeCell ref="J83:K83"/>
    <mergeCell ref="E84:G84"/>
    <mergeCell ref="H84:I84"/>
    <mergeCell ref="J84:K84"/>
    <mergeCell ref="E89:G89"/>
    <mergeCell ref="H89:I89"/>
    <mergeCell ref="J89:K89"/>
    <mergeCell ref="E90:G90"/>
    <mergeCell ref="H90:I90"/>
    <mergeCell ref="J90:K90"/>
    <mergeCell ref="E87:G87"/>
    <mergeCell ref="H87:I87"/>
    <mergeCell ref="J87:K87"/>
    <mergeCell ref="E88:G88"/>
    <mergeCell ref="H88:I88"/>
    <mergeCell ref="J88:K88"/>
    <mergeCell ref="E93:G93"/>
    <mergeCell ref="H93:I93"/>
    <mergeCell ref="J93:K93"/>
    <mergeCell ref="E94:G94"/>
    <mergeCell ref="H94:I94"/>
    <mergeCell ref="J94:K94"/>
    <mergeCell ref="E91:G91"/>
    <mergeCell ref="H91:I91"/>
    <mergeCell ref="J91:K91"/>
    <mergeCell ref="E92:G92"/>
    <mergeCell ref="H92:I92"/>
    <mergeCell ref="J92:K92"/>
    <mergeCell ref="E97:G97"/>
    <mergeCell ref="H97:I97"/>
    <mergeCell ref="J97:K97"/>
    <mergeCell ref="E98:G98"/>
    <mergeCell ref="H98:I98"/>
    <mergeCell ref="J98:K98"/>
    <mergeCell ref="E95:G95"/>
    <mergeCell ref="H95:I95"/>
    <mergeCell ref="J95:K95"/>
    <mergeCell ref="E96:G96"/>
    <mergeCell ref="H96:I96"/>
    <mergeCell ref="J96:K96"/>
    <mergeCell ref="E101:G101"/>
    <mergeCell ref="H101:I101"/>
    <mergeCell ref="J101:K101"/>
    <mergeCell ref="E102:G102"/>
    <mergeCell ref="H102:I102"/>
    <mergeCell ref="J102:K102"/>
    <mergeCell ref="E99:G99"/>
    <mergeCell ref="H99:I99"/>
    <mergeCell ref="J99:K99"/>
    <mergeCell ref="E100:G100"/>
    <mergeCell ref="H100:I100"/>
    <mergeCell ref="J100:K100"/>
    <mergeCell ref="E105:G105"/>
    <mergeCell ref="H105:I105"/>
    <mergeCell ref="J105:K105"/>
    <mergeCell ref="E106:G106"/>
    <mergeCell ref="H106:I106"/>
    <mergeCell ref="J106:K106"/>
    <mergeCell ref="E103:G103"/>
    <mergeCell ref="H103:I103"/>
    <mergeCell ref="J103:K103"/>
    <mergeCell ref="E104:G104"/>
    <mergeCell ref="H104:I104"/>
    <mergeCell ref="J104:K104"/>
    <mergeCell ref="E109:G109"/>
    <mergeCell ref="H109:I109"/>
    <mergeCell ref="J109:K109"/>
    <mergeCell ref="E110:G110"/>
    <mergeCell ref="H110:I110"/>
    <mergeCell ref="J110:K110"/>
    <mergeCell ref="E107:G107"/>
    <mergeCell ref="H107:I107"/>
    <mergeCell ref="J107:K107"/>
    <mergeCell ref="E108:G108"/>
    <mergeCell ref="H108:I108"/>
    <mergeCell ref="J108:K108"/>
    <mergeCell ref="E113:G113"/>
    <mergeCell ref="H113:I113"/>
    <mergeCell ref="J113:K113"/>
    <mergeCell ref="E114:G114"/>
    <mergeCell ref="H114:I114"/>
    <mergeCell ref="J114:K114"/>
    <mergeCell ref="E111:G111"/>
    <mergeCell ref="H111:I111"/>
    <mergeCell ref="J111:K111"/>
    <mergeCell ref="E112:G112"/>
    <mergeCell ref="H112:I112"/>
    <mergeCell ref="J112:K112"/>
    <mergeCell ref="E117:G117"/>
    <mergeCell ref="H117:I117"/>
    <mergeCell ref="J117:K117"/>
    <mergeCell ref="E118:G118"/>
    <mergeCell ref="H118:I118"/>
    <mergeCell ref="J118:K118"/>
    <mergeCell ref="E115:G115"/>
    <mergeCell ref="H115:I115"/>
    <mergeCell ref="J115:K115"/>
    <mergeCell ref="E116:G116"/>
    <mergeCell ref="H116:I116"/>
    <mergeCell ref="J116:K116"/>
    <mergeCell ref="E121:G121"/>
    <mergeCell ref="H121:I121"/>
    <mergeCell ref="J121:K121"/>
    <mergeCell ref="E122:G122"/>
    <mergeCell ref="H122:I122"/>
    <mergeCell ref="J122:K122"/>
    <mergeCell ref="E119:G119"/>
    <mergeCell ref="H119:I119"/>
    <mergeCell ref="J119:K119"/>
    <mergeCell ref="E120:G120"/>
    <mergeCell ref="H120:I120"/>
    <mergeCell ref="J120:K120"/>
    <mergeCell ref="E125:G125"/>
    <mergeCell ref="H125:I125"/>
    <mergeCell ref="J125:K125"/>
    <mergeCell ref="E126:G126"/>
    <mergeCell ref="H126:I126"/>
    <mergeCell ref="J126:K126"/>
    <mergeCell ref="E123:G123"/>
    <mergeCell ref="H123:I123"/>
    <mergeCell ref="J123:K123"/>
    <mergeCell ref="E124:G124"/>
    <mergeCell ref="H124:I124"/>
    <mergeCell ref="J124:K124"/>
    <mergeCell ref="E129:G129"/>
    <mergeCell ref="H129:I129"/>
    <mergeCell ref="J129:K129"/>
    <mergeCell ref="E130:G130"/>
    <mergeCell ref="H130:I130"/>
    <mergeCell ref="J130:K130"/>
    <mergeCell ref="E127:G127"/>
    <mergeCell ref="H127:I127"/>
    <mergeCell ref="J127:K127"/>
    <mergeCell ref="E128:G128"/>
    <mergeCell ref="H128:I128"/>
    <mergeCell ref="J128:K128"/>
    <mergeCell ref="E133:G133"/>
    <mergeCell ref="H133:I133"/>
    <mergeCell ref="J133:K133"/>
    <mergeCell ref="E134:G134"/>
    <mergeCell ref="H134:I134"/>
    <mergeCell ref="J134:K134"/>
    <mergeCell ref="E131:G131"/>
    <mergeCell ref="H131:I131"/>
    <mergeCell ref="J131:K131"/>
    <mergeCell ref="E132:G132"/>
    <mergeCell ref="H132:I132"/>
    <mergeCell ref="J132:K132"/>
    <mergeCell ref="E137:G137"/>
    <mergeCell ref="H137:I137"/>
    <mergeCell ref="J137:K137"/>
    <mergeCell ref="E138:G138"/>
    <mergeCell ref="H138:I138"/>
    <mergeCell ref="J138:K138"/>
    <mergeCell ref="E135:G135"/>
    <mergeCell ref="H135:I135"/>
    <mergeCell ref="J135:K135"/>
    <mergeCell ref="E136:G136"/>
    <mergeCell ref="H136:I136"/>
    <mergeCell ref="J136:K136"/>
    <mergeCell ref="E141:G141"/>
    <mergeCell ref="H141:I141"/>
    <mergeCell ref="J141:K141"/>
    <mergeCell ref="E142:G142"/>
    <mergeCell ref="H142:I142"/>
    <mergeCell ref="J142:K142"/>
    <mergeCell ref="E139:G139"/>
    <mergeCell ref="H139:I139"/>
    <mergeCell ref="J139:K139"/>
    <mergeCell ref="E140:G140"/>
    <mergeCell ref="H140:I140"/>
    <mergeCell ref="J140:K140"/>
    <mergeCell ref="E145:G145"/>
    <mergeCell ref="H145:I145"/>
    <mergeCell ref="J145:K145"/>
    <mergeCell ref="E146:G146"/>
    <mergeCell ref="H146:I146"/>
    <mergeCell ref="J146:K146"/>
    <mergeCell ref="E143:G143"/>
    <mergeCell ref="H143:I143"/>
    <mergeCell ref="J143:K143"/>
    <mergeCell ref="E144:G144"/>
    <mergeCell ref="H144:I144"/>
    <mergeCell ref="J144:K144"/>
    <mergeCell ref="E149:G149"/>
    <mergeCell ref="H149:I149"/>
    <mergeCell ref="J149:K149"/>
    <mergeCell ref="E150:G150"/>
    <mergeCell ref="H150:I150"/>
    <mergeCell ref="J150:K150"/>
    <mergeCell ref="E147:G147"/>
    <mergeCell ref="H147:I147"/>
    <mergeCell ref="J147:K147"/>
    <mergeCell ref="E148:G148"/>
    <mergeCell ref="H148:I148"/>
    <mergeCell ref="J148:K148"/>
    <mergeCell ref="E153:G153"/>
    <mergeCell ref="H153:I153"/>
    <mergeCell ref="J153:K153"/>
    <mergeCell ref="E154:G154"/>
    <mergeCell ref="H154:I154"/>
    <mergeCell ref="J154:K154"/>
    <mergeCell ref="E151:G151"/>
    <mergeCell ref="H151:I151"/>
    <mergeCell ref="J151:K151"/>
    <mergeCell ref="E152:G152"/>
    <mergeCell ref="H152:I152"/>
    <mergeCell ref="J152:K152"/>
    <mergeCell ref="E157:G157"/>
    <mergeCell ref="H157:I157"/>
    <mergeCell ref="J157:K157"/>
    <mergeCell ref="E158:G158"/>
    <mergeCell ref="H158:I158"/>
    <mergeCell ref="J158:K158"/>
    <mergeCell ref="E155:G155"/>
    <mergeCell ref="H155:I155"/>
    <mergeCell ref="J155:K155"/>
    <mergeCell ref="E156:G156"/>
    <mergeCell ref="H156:I156"/>
    <mergeCell ref="J156:K156"/>
    <mergeCell ref="E161:G161"/>
    <mergeCell ref="H161:I161"/>
    <mergeCell ref="J161:K161"/>
    <mergeCell ref="E162:G162"/>
    <mergeCell ref="H162:I162"/>
    <mergeCell ref="J162:K162"/>
    <mergeCell ref="E159:G159"/>
    <mergeCell ref="H159:I159"/>
    <mergeCell ref="J159:K159"/>
    <mergeCell ref="E160:G160"/>
    <mergeCell ref="H160:I160"/>
    <mergeCell ref="J160:K160"/>
    <mergeCell ref="E165:G165"/>
    <mergeCell ref="H165:I165"/>
    <mergeCell ref="J165:K165"/>
    <mergeCell ref="E166:G166"/>
    <mergeCell ref="H166:I166"/>
    <mergeCell ref="J166:K166"/>
    <mergeCell ref="E163:G163"/>
    <mergeCell ref="H163:I163"/>
    <mergeCell ref="J163:K163"/>
    <mergeCell ref="E164:G164"/>
    <mergeCell ref="H164:I164"/>
    <mergeCell ref="J164:K164"/>
    <mergeCell ref="E169:G169"/>
    <mergeCell ref="H169:I169"/>
    <mergeCell ref="J169:K169"/>
    <mergeCell ref="E170:G170"/>
    <mergeCell ref="H170:I170"/>
    <mergeCell ref="J170:K170"/>
    <mergeCell ref="E167:G167"/>
    <mergeCell ref="H167:I167"/>
    <mergeCell ref="J167:K167"/>
    <mergeCell ref="E168:G168"/>
    <mergeCell ref="H168:I168"/>
    <mergeCell ref="J168:K168"/>
    <mergeCell ref="E173:G173"/>
    <mergeCell ref="H173:I173"/>
    <mergeCell ref="J173:K173"/>
    <mergeCell ref="E174:G174"/>
    <mergeCell ref="H174:I174"/>
    <mergeCell ref="J174:K174"/>
    <mergeCell ref="E171:G171"/>
    <mergeCell ref="H171:I171"/>
    <mergeCell ref="J171:K171"/>
    <mergeCell ref="E172:G172"/>
    <mergeCell ref="H172:I172"/>
    <mergeCell ref="J172:K172"/>
    <mergeCell ref="E177:G177"/>
    <mergeCell ref="H177:I177"/>
    <mergeCell ref="J177:K177"/>
    <mergeCell ref="E178:G178"/>
    <mergeCell ref="H178:I178"/>
    <mergeCell ref="J178:K178"/>
    <mergeCell ref="E175:G175"/>
    <mergeCell ref="H175:I175"/>
    <mergeCell ref="J175:K175"/>
    <mergeCell ref="E176:G176"/>
    <mergeCell ref="H176:I176"/>
    <mergeCell ref="J176:K176"/>
    <mergeCell ref="E185:G185"/>
    <mergeCell ref="H185:I185"/>
    <mergeCell ref="J185:K185"/>
    <mergeCell ref="D50:D51"/>
    <mergeCell ref="C50:C51"/>
    <mergeCell ref="B50:B51"/>
    <mergeCell ref="E183:G183"/>
    <mergeCell ref="H183:I183"/>
    <mergeCell ref="J183:K183"/>
    <mergeCell ref="E184:G184"/>
    <mergeCell ref="H184:I184"/>
    <mergeCell ref="J184:K184"/>
    <mergeCell ref="E181:G181"/>
    <mergeCell ref="H181:I181"/>
    <mergeCell ref="J181:K181"/>
    <mergeCell ref="E182:G182"/>
    <mergeCell ref="H182:I182"/>
    <mergeCell ref="J182:K182"/>
    <mergeCell ref="E179:G179"/>
    <mergeCell ref="H179:I179"/>
    <mergeCell ref="J179:K179"/>
    <mergeCell ref="E180:G180"/>
    <mergeCell ref="H180:I180"/>
    <mergeCell ref="J180:K180"/>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6"/>
  <sheetViews>
    <sheetView zoomScaleNormal="100" workbookViewId="0">
      <selection activeCell="E27" sqref="E27"/>
    </sheetView>
  </sheetViews>
  <sheetFormatPr defaultRowHeight="15" x14ac:dyDescent="0.25"/>
  <cols>
    <col min="1" max="1" width="15.140625" bestFit="1" customWidth="1"/>
    <col min="2" max="2" width="15" customWidth="1"/>
    <col min="3" max="3" width="31.28515625" customWidth="1"/>
    <col min="4" max="4" width="14.85546875" customWidth="1"/>
    <col min="5" max="5" width="35.28515625" customWidth="1"/>
    <col min="6" max="6" width="30.7109375" customWidth="1"/>
    <col min="7" max="7" width="24.42578125" customWidth="1"/>
    <col min="8" max="8" width="10.28515625" customWidth="1"/>
    <col min="9" max="9" width="20.7109375" customWidth="1"/>
    <col min="10" max="10" width="28.42578125" customWidth="1"/>
    <col min="11" max="11" width="10.5703125" customWidth="1"/>
    <col min="12" max="12" width="24.28515625" customWidth="1"/>
    <col min="13" max="13" width="31" customWidth="1"/>
  </cols>
  <sheetData>
    <row r="1" spans="1:13" ht="19.5" thickBot="1" x14ac:dyDescent="0.3">
      <c r="A1" s="100" t="s">
        <v>0</v>
      </c>
      <c r="B1" s="100" t="s">
        <v>1</v>
      </c>
      <c r="C1" s="100" t="s">
        <v>2</v>
      </c>
      <c r="D1" s="101" t="s">
        <v>3</v>
      </c>
      <c r="E1" s="102" t="s">
        <v>4</v>
      </c>
      <c r="F1" s="103" t="s">
        <v>412</v>
      </c>
      <c r="G1" s="142" t="s">
        <v>413</v>
      </c>
      <c r="H1" s="104" t="s">
        <v>440</v>
      </c>
      <c r="I1" s="142" t="s">
        <v>445</v>
      </c>
      <c r="J1" s="104" t="s">
        <v>446</v>
      </c>
      <c r="K1" s="142" t="s">
        <v>440</v>
      </c>
      <c r="L1" s="104" t="s">
        <v>414</v>
      </c>
      <c r="M1" s="105" t="s">
        <v>56</v>
      </c>
    </row>
    <row r="2" spans="1:13" ht="15.75" thickBot="1" x14ac:dyDescent="0.3">
      <c r="A2" s="417" t="s">
        <v>5</v>
      </c>
      <c r="B2" s="121" t="s">
        <v>59</v>
      </c>
      <c r="C2" s="122" t="s">
        <v>406</v>
      </c>
      <c r="D2" s="94">
        <f>'Economy and energy data'!E7</f>
        <v>644400</v>
      </c>
      <c r="E2" s="43" t="str">
        <f>'Economy and energy data'!G7</f>
        <v>Mjoule</v>
      </c>
      <c r="F2" s="97">
        <f>'Economy and energy data'!E6*'Economy and energy data'!E7</f>
        <v>193320</v>
      </c>
      <c r="G2" s="295">
        <f>'Economy and energy data'!E8</f>
        <v>1</v>
      </c>
      <c r="H2" s="218">
        <f>G2*-1</f>
        <v>-1</v>
      </c>
      <c r="I2" s="261">
        <f>Weighting!N50</f>
        <v>0.13442273551225772</v>
      </c>
      <c r="J2" s="266">
        <f>H2*I2</f>
        <v>-0.13442273551225772</v>
      </c>
      <c r="K2" s="645">
        <f>J23+J6+J5+J3+J2</f>
        <v>1.2971883073034076</v>
      </c>
      <c r="L2" s="657">
        <f>Weighting!N31</f>
        <v>0.19386089536055043</v>
      </c>
      <c r="M2" s="654">
        <f>K2*L2</f>
        <v>0.25147408670507543</v>
      </c>
    </row>
    <row r="3" spans="1:13" x14ac:dyDescent="0.25">
      <c r="A3" s="418"/>
      <c r="B3" s="398" t="s">
        <v>6</v>
      </c>
      <c r="C3" s="108" t="s">
        <v>64</v>
      </c>
      <c r="D3" s="123">
        <f>'Economy and energy data'!E9</f>
        <v>5</v>
      </c>
      <c r="E3" s="114" t="str">
        <f>'Economy and energy data'!G9</f>
        <v>Number of direct working positions</v>
      </c>
      <c r="F3" s="115">
        <f>D3</f>
        <v>5</v>
      </c>
      <c r="G3" s="123">
        <f>IF(AND(MAX(F3:F4)=F3,F3&gt;0),1,F3/MAX(F3:F4))</f>
        <v>1</v>
      </c>
      <c r="H3" s="648">
        <f>G3+G4</f>
        <v>1</v>
      </c>
      <c r="I3" s="651">
        <f>Weighting!N51</f>
        <v>0.47640895748476353</v>
      </c>
      <c r="J3" s="662">
        <f>H3*I3</f>
        <v>0.47640895748476353</v>
      </c>
      <c r="K3" s="610"/>
      <c r="L3" s="658"/>
      <c r="M3" s="655"/>
    </row>
    <row r="4" spans="1:13" ht="15.75" thickBot="1" x14ac:dyDescent="0.3">
      <c r="A4" s="418"/>
      <c r="B4" s="399"/>
      <c r="C4" s="124" t="s">
        <v>7</v>
      </c>
      <c r="D4" s="113">
        <f>'Economy and energy data'!E10</f>
        <v>0</v>
      </c>
      <c r="E4" s="107" t="str">
        <f>'Economy and energy data'!G10</f>
        <v>Number of indirect working positions</v>
      </c>
      <c r="F4" s="133">
        <f>D4</f>
        <v>0</v>
      </c>
      <c r="G4" s="113">
        <f>IF(AND(MAX(F3:F4)=F4,F4&gt;0),1,F4/MAX(F3:F4))</f>
        <v>0</v>
      </c>
      <c r="H4" s="650"/>
      <c r="I4" s="653"/>
      <c r="J4" s="663"/>
      <c r="K4" s="610"/>
      <c r="L4" s="658"/>
      <c r="M4" s="655"/>
    </row>
    <row r="5" spans="1:13" ht="15.75" thickBot="1" x14ac:dyDescent="0.3">
      <c r="A5" s="418"/>
      <c r="B5" s="195" t="s">
        <v>8</v>
      </c>
      <c r="C5" s="35" t="s">
        <v>300</v>
      </c>
      <c r="D5" s="95">
        <f>'Economy and energy data'!E11</f>
        <v>1</v>
      </c>
      <c r="E5" s="35" t="str">
        <f>'Economy and energy data'!G11</f>
        <v>Likert scale {1 (lowest) - 5 (highest value)}</v>
      </c>
      <c r="F5" s="98">
        <f t="shared" ref="F5" si="0">D5</f>
        <v>1</v>
      </c>
      <c r="G5" s="40">
        <f>IF(AND(MAX(F5:F5)=F5,F5&gt;0),1,F5/MAX(F5:F5))</f>
        <v>1</v>
      </c>
      <c r="H5" s="198">
        <f>G5</f>
        <v>1</v>
      </c>
      <c r="I5" s="262">
        <f>Weighting!N52</f>
        <v>5.0473434650343971E-2</v>
      </c>
      <c r="J5" s="267">
        <f>H5*I5</f>
        <v>5.0473434650343971E-2</v>
      </c>
      <c r="K5" s="610"/>
      <c r="L5" s="658"/>
      <c r="M5" s="655"/>
    </row>
    <row r="6" spans="1:13" x14ac:dyDescent="0.25">
      <c r="A6" s="418"/>
      <c r="B6" s="398" t="s">
        <v>10</v>
      </c>
      <c r="C6" s="114" t="s">
        <v>65</v>
      </c>
      <c r="D6" s="110">
        <f>'Economy and energy data'!E12</f>
        <v>2000</v>
      </c>
      <c r="E6" s="114" t="str">
        <f>'Economy and energy data'!G12</f>
        <v>EURO - € (or other monetary unit)</v>
      </c>
      <c r="F6" s="127">
        <f>D6</f>
        <v>2000</v>
      </c>
      <c r="G6" s="123">
        <f>IF(AND(MAX(F6:F22)=F6,F6&gt;0),1,F6/MAX(F7:F22))</f>
        <v>1</v>
      </c>
      <c r="H6" s="648">
        <f>SUM(G6:G22)</f>
        <v>1</v>
      </c>
      <c r="I6" s="651">
        <f>Weighting!N53</f>
        <v>0.25545461083382248</v>
      </c>
      <c r="J6" s="662">
        <f>H6*I6</f>
        <v>0.25545461083382248</v>
      </c>
      <c r="K6" s="610"/>
      <c r="L6" s="658"/>
      <c r="M6" s="655"/>
    </row>
    <row r="7" spans="1:13" x14ac:dyDescent="0.25">
      <c r="A7" s="418"/>
      <c r="B7" s="406"/>
      <c r="C7" s="106" t="s">
        <v>66</v>
      </c>
      <c r="D7" s="112">
        <f>'Economy and energy data'!E13</f>
        <v>0</v>
      </c>
      <c r="E7" s="106" t="str">
        <f>'Economy and energy data'!G13</f>
        <v>EURO - € (or other monetary unit)</v>
      </c>
      <c r="F7" s="128">
        <f t="shared" ref="F7:F35" si="1">D7</f>
        <v>0</v>
      </c>
      <c r="G7" s="111">
        <f>IF(AND(MAX(F6:F22)=F7,F7&gt;0),1,F7/MAX(F6:F22))</f>
        <v>0</v>
      </c>
      <c r="H7" s="649"/>
      <c r="I7" s="652"/>
      <c r="J7" s="664"/>
      <c r="K7" s="610"/>
      <c r="L7" s="658"/>
      <c r="M7" s="655"/>
    </row>
    <row r="8" spans="1:13" x14ac:dyDescent="0.25">
      <c r="A8" s="418"/>
      <c r="B8" s="406"/>
      <c r="C8" s="106" t="s">
        <v>67</v>
      </c>
      <c r="D8" s="112">
        <f>'Economy and energy data'!E14</f>
        <v>0</v>
      </c>
      <c r="E8" s="106" t="str">
        <f>'Economy and energy data'!G14</f>
        <v>EURO - € (or other monetary unit)</v>
      </c>
      <c r="F8" s="128">
        <f t="shared" si="1"/>
        <v>0</v>
      </c>
      <c r="G8" s="111">
        <f>IF(AND(MAX(F6:F22)=F8,F8&gt;0),1,F8/MAX(F6:F22))</f>
        <v>0</v>
      </c>
      <c r="H8" s="649"/>
      <c r="I8" s="652"/>
      <c r="J8" s="664"/>
      <c r="K8" s="610"/>
      <c r="L8" s="658"/>
      <c r="M8" s="655"/>
    </row>
    <row r="9" spans="1:13" x14ac:dyDescent="0.25">
      <c r="A9" s="418"/>
      <c r="B9" s="406"/>
      <c r="C9" s="106" t="s">
        <v>68</v>
      </c>
      <c r="D9" s="112">
        <f>'Economy and energy data'!E15</f>
        <v>0</v>
      </c>
      <c r="E9" s="106" t="str">
        <f>'Economy and energy data'!G15</f>
        <v>EURO - € (or other monetary unit)</v>
      </c>
      <c r="F9" s="128">
        <f t="shared" si="1"/>
        <v>0</v>
      </c>
      <c r="G9" s="111">
        <f>IF(AND(MAX(F6:F22)=F9,F9&gt;0),1,F9/MAX(F6:F22))</f>
        <v>0</v>
      </c>
      <c r="H9" s="649"/>
      <c r="I9" s="652"/>
      <c r="J9" s="664"/>
      <c r="K9" s="610"/>
      <c r="L9" s="658"/>
      <c r="M9" s="655"/>
    </row>
    <row r="10" spans="1:13" x14ac:dyDescent="0.25">
      <c r="A10" s="418"/>
      <c r="B10" s="406"/>
      <c r="C10" s="106" t="s">
        <v>69</v>
      </c>
      <c r="D10" s="112">
        <f>'Economy and energy data'!E16</f>
        <v>0</v>
      </c>
      <c r="E10" s="106" t="str">
        <f>'Economy and energy data'!G16</f>
        <v>EURO - € (or other monetary unit)</v>
      </c>
      <c r="F10" s="128">
        <f t="shared" si="1"/>
        <v>0</v>
      </c>
      <c r="G10" s="111">
        <f>IF(AND(MAX(F6:F22)=F10,F10&gt;0),1,F10/MAX(F6:F22))</f>
        <v>0</v>
      </c>
      <c r="H10" s="649"/>
      <c r="I10" s="652"/>
      <c r="J10" s="664"/>
      <c r="K10" s="610"/>
      <c r="L10" s="658"/>
      <c r="M10" s="655"/>
    </row>
    <row r="11" spans="1:13" x14ac:dyDescent="0.25">
      <c r="A11" s="418"/>
      <c r="B11" s="406"/>
      <c r="C11" s="106" t="s">
        <v>309</v>
      </c>
      <c r="D11" s="112">
        <f>'Economy and energy data'!E17</f>
        <v>0</v>
      </c>
      <c r="E11" s="106" t="str">
        <f>'Economy and energy data'!G17</f>
        <v>EURO - € (or other monetary unit)</v>
      </c>
      <c r="F11" s="128">
        <f t="shared" si="1"/>
        <v>0</v>
      </c>
      <c r="G11" s="111">
        <f>IF(AND(MAX(F6:F22)=F11,F11&gt;0),1,F11/MAX(F6:F22))</f>
        <v>0</v>
      </c>
      <c r="H11" s="649"/>
      <c r="I11" s="652"/>
      <c r="J11" s="664"/>
      <c r="K11" s="610"/>
      <c r="L11" s="658"/>
      <c r="M11" s="655"/>
    </row>
    <row r="12" spans="1:13" x14ac:dyDescent="0.25">
      <c r="A12" s="418"/>
      <c r="B12" s="406"/>
      <c r="C12" s="106" t="s">
        <v>73</v>
      </c>
      <c r="D12" s="112">
        <f>'Economy and energy data'!E18</f>
        <v>0</v>
      </c>
      <c r="E12" s="106" t="str">
        <f>'Economy and energy data'!G18</f>
        <v>EURO - € (or other monetary unit)</v>
      </c>
      <c r="F12" s="128">
        <f t="shared" si="1"/>
        <v>0</v>
      </c>
      <c r="G12" s="111">
        <f>IF(AND(MAX(F6:F22)=F12,F12&gt;0),1,F12/MAX(F6:F22))</f>
        <v>0</v>
      </c>
      <c r="H12" s="649"/>
      <c r="I12" s="652"/>
      <c r="J12" s="664"/>
      <c r="K12" s="610"/>
      <c r="L12" s="658"/>
      <c r="M12" s="655"/>
    </row>
    <row r="13" spans="1:13" x14ac:dyDescent="0.25">
      <c r="A13" s="418"/>
      <c r="B13" s="406"/>
      <c r="C13" s="106" t="s">
        <v>313</v>
      </c>
      <c r="D13" s="112">
        <f>'Economy and energy data'!E19</f>
        <v>0</v>
      </c>
      <c r="E13" s="106" t="str">
        <f>'Economy and energy data'!G19</f>
        <v>EURO - € (or other monetary unit)</v>
      </c>
      <c r="F13" s="128">
        <f t="shared" si="1"/>
        <v>0</v>
      </c>
      <c r="G13" s="111">
        <f>IF(AND(MAX(F6:F22)=F13,F13&gt;0),1,F13/MAX(F6:F22))</f>
        <v>0</v>
      </c>
      <c r="H13" s="649"/>
      <c r="I13" s="652"/>
      <c r="J13" s="664"/>
      <c r="K13" s="610"/>
      <c r="L13" s="658"/>
      <c r="M13" s="655"/>
    </row>
    <row r="14" spans="1:13" x14ac:dyDescent="0.25">
      <c r="A14" s="418"/>
      <c r="B14" s="406"/>
      <c r="C14" s="106" t="s">
        <v>315</v>
      </c>
      <c r="D14" s="112">
        <f>'Economy and energy data'!E20</f>
        <v>0</v>
      </c>
      <c r="E14" s="106" t="str">
        <f>'Economy and energy data'!G20</f>
        <v>EURO - € (or other monetary unit)</v>
      </c>
      <c r="F14" s="128">
        <f t="shared" si="1"/>
        <v>0</v>
      </c>
      <c r="G14" s="111">
        <f>IF(AND(MAX(F6:F22)=F14,F14&gt;0),1,F14/MAX(F6:F22))</f>
        <v>0</v>
      </c>
      <c r="H14" s="649"/>
      <c r="I14" s="652"/>
      <c r="J14" s="664"/>
      <c r="K14" s="610"/>
      <c r="L14" s="658"/>
      <c r="M14" s="655"/>
    </row>
    <row r="15" spans="1:13" x14ac:dyDescent="0.25">
      <c r="A15" s="418"/>
      <c r="B15" s="406"/>
      <c r="C15" s="106" t="s">
        <v>74</v>
      </c>
      <c r="D15" s="112">
        <f>'Economy and energy data'!E21</f>
        <v>0</v>
      </c>
      <c r="E15" s="106" t="str">
        <f>'Economy and energy data'!G21</f>
        <v>EURO - € (or other monetary unit)</v>
      </c>
      <c r="F15" s="128">
        <f t="shared" si="1"/>
        <v>0</v>
      </c>
      <c r="G15" s="111">
        <f>IF(AND(MAX(F6:F22)=F15,F15&gt;0),1,F15/MAX(F6:F22))</f>
        <v>0</v>
      </c>
      <c r="H15" s="649"/>
      <c r="I15" s="652"/>
      <c r="J15" s="664"/>
      <c r="K15" s="610"/>
      <c r="L15" s="658"/>
      <c r="M15" s="655"/>
    </row>
    <row r="16" spans="1:13" x14ac:dyDescent="0.25">
      <c r="A16" s="418"/>
      <c r="B16" s="406"/>
      <c r="C16" s="106" t="s">
        <v>75</v>
      </c>
      <c r="D16" s="112">
        <f>'Economy and energy data'!E22</f>
        <v>0</v>
      </c>
      <c r="E16" s="106" t="str">
        <f>'Economy and energy data'!G22</f>
        <v>EURO - € (or other monetary unit)</v>
      </c>
      <c r="F16" s="128">
        <f t="shared" si="1"/>
        <v>0</v>
      </c>
      <c r="G16" s="111">
        <f>IF(AND(MAX(F6:F22)=F16,F16&gt;0),1,F16/MAX(F6:F22))</f>
        <v>0</v>
      </c>
      <c r="H16" s="649"/>
      <c r="I16" s="652"/>
      <c r="J16" s="664"/>
      <c r="K16" s="610"/>
      <c r="L16" s="658"/>
      <c r="M16" s="655"/>
    </row>
    <row r="17" spans="1:16" x14ac:dyDescent="0.25">
      <c r="A17" s="418"/>
      <c r="B17" s="406"/>
      <c r="C17" s="106" t="s">
        <v>319</v>
      </c>
      <c r="D17" s="112">
        <f>'Economy and energy data'!E23</f>
        <v>0</v>
      </c>
      <c r="E17" s="106" t="str">
        <f>'Economy and energy data'!G23</f>
        <v>EURO - € (or other monetary unit)</v>
      </c>
      <c r="F17" s="128">
        <f t="shared" si="1"/>
        <v>0</v>
      </c>
      <c r="G17" s="111">
        <f>IF(AND(MAX(F6:F22)=F17,F17&gt;0),1,F17/MAX(F6:F22))</f>
        <v>0</v>
      </c>
      <c r="H17" s="649"/>
      <c r="I17" s="652"/>
      <c r="J17" s="664"/>
      <c r="K17" s="610"/>
      <c r="L17" s="658"/>
      <c r="M17" s="655"/>
    </row>
    <row r="18" spans="1:16" x14ac:dyDescent="0.25">
      <c r="A18" s="418"/>
      <c r="B18" s="406"/>
      <c r="C18" s="106" t="s">
        <v>76</v>
      </c>
      <c r="D18" s="112">
        <f>'Economy and energy data'!E24</f>
        <v>0</v>
      </c>
      <c r="E18" s="106" t="str">
        <f>'Economy and energy data'!G24</f>
        <v>EURO - € (or other monetary unit)</v>
      </c>
      <c r="F18" s="128">
        <f t="shared" si="1"/>
        <v>0</v>
      </c>
      <c r="G18" s="111">
        <f>IF(AND(MAX(F6:F22)=F18,F18&gt;0),1,F18/MAX(F6:F22))</f>
        <v>0</v>
      </c>
      <c r="H18" s="649"/>
      <c r="I18" s="652"/>
      <c r="J18" s="664"/>
      <c r="K18" s="610"/>
      <c r="L18" s="658"/>
      <c r="M18" s="655"/>
    </row>
    <row r="19" spans="1:16" x14ac:dyDescent="0.25">
      <c r="A19" s="418"/>
      <c r="B19" s="406"/>
      <c r="C19" s="106" t="s">
        <v>77</v>
      </c>
      <c r="D19" s="112">
        <f>'Economy and energy data'!E25</f>
        <v>0</v>
      </c>
      <c r="E19" s="106" t="str">
        <f>'Economy and energy data'!G25</f>
        <v>EURO - € (or other monetary unit)</v>
      </c>
      <c r="F19" s="128">
        <f t="shared" si="1"/>
        <v>0</v>
      </c>
      <c r="G19" s="111">
        <f>IF(AND(MAX(F6:F22)=F19,F19&gt;0),1,F19/MAX(F6:F22))</f>
        <v>0</v>
      </c>
      <c r="H19" s="649"/>
      <c r="I19" s="652"/>
      <c r="J19" s="664"/>
      <c r="K19" s="610"/>
      <c r="L19" s="658"/>
      <c r="M19" s="655"/>
    </row>
    <row r="20" spans="1:16" x14ac:dyDescent="0.25">
      <c r="A20" s="418"/>
      <c r="B20" s="406"/>
      <c r="C20" s="106" t="s">
        <v>78</v>
      </c>
      <c r="D20" s="112">
        <f>'Economy and energy data'!E26</f>
        <v>0</v>
      </c>
      <c r="E20" s="106" t="str">
        <f>'Economy and energy data'!G26</f>
        <v>EURO - € (or other monetary unit)</v>
      </c>
      <c r="F20" s="128">
        <f t="shared" si="1"/>
        <v>0</v>
      </c>
      <c r="G20" s="111">
        <f>IF(AND(MAX(F6:F22)=F20,F20&gt;0),1,F20/MAX(F6:F22))</f>
        <v>0</v>
      </c>
      <c r="H20" s="649"/>
      <c r="I20" s="652"/>
      <c r="J20" s="664"/>
      <c r="K20" s="610"/>
      <c r="L20" s="658"/>
      <c r="M20" s="655"/>
    </row>
    <row r="21" spans="1:16" x14ac:dyDescent="0.25">
      <c r="A21" s="418"/>
      <c r="B21" s="406"/>
      <c r="C21" s="106" t="s">
        <v>79</v>
      </c>
      <c r="D21" s="112">
        <f>'Economy and energy data'!E27</f>
        <v>0</v>
      </c>
      <c r="E21" s="106" t="str">
        <f>'Economy and energy data'!G27</f>
        <v>EURO - € (or other monetary unit)</v>
      </c>
      <c r="F21" s="128">
        <f t="shared" si="1"/>
        <v>0</v>
      </c>
      <c r="G21" s="111">
        <f>IF(AND(MAX(F6:F22)=F21,F21&gt;0),1,F21/MAX(F6:F22))</f>
        <v>0</v>
      </c>
      <c r="H21" s="649"/>
      <c r="I21" s="652"/>
      <c r="J21" s="664"/>
      <c r="K21" s="610"/>
      <c r="L21" s="658"/>
      <c r="M21" s="655"/>
    </row>
    <row r="22" spans="1:16" ht="15.75" thickBot="1" x14ac:dyDescent="0.3">
      <c r="A22" s="418"/>
      <c r="B22" s="399"/>
      <c r="C22" s="107" t="s">
        <v>80</v>
      </c>
      <c r="D22" s="126">
        <f>'Economy and energy data'!E28</f>
        <v>0</v>
      </c>
      <c r="E22" s="107" t="str">
        <f>'Economy and energy data'!G28</f>
        <v>EURO - € (or other monetary unit)</v>
      </c>
      <c r="F22" s="129">
        <f t="shared" si="1"/>
        <v>0</v>
      </c>
      <c r="G22" s="113">
        <f>IF(AND(MAX(F6:F22)=F22,F22&gt;0),1,F22/MAX(F6:F22))</f>
        <v>0</v>
      </c>
      <c r="H22" s="650"/>
      <c r="I22" s="653"/>
      <c r="J22" s="663"/>
      <c r="K22" s="610"/>
      <c r="L22" s="658"/>
      <c r="M22" s="655"/>
    </row>
    <row r="23" spans="1:16" x14ac:dyDescent="0.25">
      <c r="A23" s="418"/>
      <c r="B23" s="400" t="s">
        <v>92</v>
      </c>
      <c r="C23" s="114" t="s">
        <v>91</v>
      </c>
      <c r="D23" s="110">
        <f>'Economy and energy data'!E29</f>
        <v>3</v>
      </c>
      <c r="E23" s="114" t="str">
        <f>'Economy and energy data'!G29</f>
        <v>Likert scale {1 (lowest) - 5 (highest value)}</v>
      </c>
      <c r="F23" s="125">
        <f t="shared" si="1"/>
        <v>3</v>
      </c>
      <c r="G23" s="118">
        <f>F23/5</f>
        <v>0.6</v>
      </c>
      <c r="H23" s="648">
        <f>SUM(G23:G35)</f>
        <v>7.799999999999998</v>
      </c>
      <c r="I23" s="651">
        <f>Weighting!N54</f>
        <v>8.3240261518812281E-2</v>
      </c>
      <c r="J23" s="662">
        <f>H23*I23</f>
        <v>0.6492740398467356</v>
      </c>
      <c r="K23" s="610"/>
      <c r="L23" s="658"/>
      <c r="M23" s="655"/>
      <c r="P23" s="309"/>
    </row>
    <row r="24" spans="1:16" x14ac:dyDescent="0.25">
      <c r="A24" s="418"/>
      <c r="B24" s="401"/>
      <c r="C24" s="106" t="s">
        <v>93</v>
      </c>
      <c r="D24" s="112">
        <f>'Economy and energy data'!E30</f>
        <v>3</v>
      </c>
      <c r="E24" s="106" t="str">
        <f>'Economy and energy data'!G30</f>
        <v>Likert scale {1 (lowest) - 5 (highest value)}</v>
      </c>
      <c r="F24" s="117">
        <f t="shared" si="1"/>
        <v>3</v>
      </c>
      <c r="G24" s="111">
        <f>F24/5</f>
        <v>0.6</v>
      </c>
      <c r="H24" s="649"/>
      <c r="I24" s="652"/>
      <c r="J24" s="664"/>
      <c r="K24" s="610"/>
      <c r="L24" s="658"/>
      <c r="M24" s="655"/>
    </row>
    <row r="25" spans="1:16" x14ac:dyDescent="0.25">
      <c r="A25" s="418"/>
      <c r="B25" s="401"/>
      <c r="C25" s="106" t="s">
        <v>94</v>
      </c>
      <c r="D25" s="112">
        <f>'Economy and energy data'!E31</f>
        <v>3</v>
      </c>
      <c r="E25" s="106" t="str">
        <f>'Economy and energy data'!G31</f>
        <v>Likert scale {1 (lowest) - 5 (highest value)}</v>
      </c>
      <c r="F25" s="117">
        <f t="shared" si="1"/>
        <v>3</v>
      </c>
      <c r="G25" s="111">
        <f t="shared" ref="G25:G34" si="2">F25/5</f>
        <v>0.6</v>
      </c>
      <c r="H25" s="649"/>
      <c r="I25" s="652"/>
      <c r="J25" s="664"/>
      <c r="K25" s="610"/>
      <c r="L25" s="658"/>
      <c r="M25" s="655"/>
    </row>
    <row r="26" spans="1:16" x14ac:dyDescent="0.25">
      <c r="A26" s="418"/>
      <c r="B26" s="401"/>
      <c r="C26" s="106" t="s">
        <v>95</v>
      </c>
      <c r="D26" s="112">
        <f>'Economy and energy data'!E32</f>
        <v>3</v>
      </c>
      <c r="E26" s="106" t="str">
        <f>'Economy and energy data'!G32</f>
        <v>Likert scale {1 (lowest) - 5 (highest value)}</v>
      </c>
      <c r="F26" s="117">
        <f t="shared" si="1"/>
        <v>3</v>
      </c>
      <c r="G26" s="111">
        <f t="shared" si="2"/>
        <v>0.6</v>
      </c>
      <c r="H26" s="649"/>
      <c r="I26" s="652"/>
      <c r="J26" s="664"/>
      <c r="K26" s="610"/>
      <c r="L26" s="658"/>
      <c r="M26" s="655"/>
    </row>
    <row r="27" spans="1:16" x14ac:dyDescent="0.25">
      <c r="A27" s="418"/>
      <c r="B27" s="401"/>
      <c r="C27" s="106" t="s">
        <v>96</v>
      </c>
      <c r="D27" s="112">
        <f>'Economy and energy data'!E33</f>
        <v>3</v>
      </c>
      <c r="E27" s="106" t="str">
        <f>'Economy and energy data'!G33</f>
        <v>Likert scale {1 (lowest) - 5 (highest value)}</v>
      </c>
      <c r="F27" s="117">
        <f t="shared" si="1"/>
        <v>3</v>
      </c>
      <c r="G27" s="111">
        <f t="shared" si="2"/>
        <v>0.6</v>
      </c>
      <c r="H27" s="649"/>
      <c r="I27" s="652"/>
      <c r="J27" s="664"/>
      <c r="K27" s="610"/>
      <c r="L27" s="658"/>
      <c r="M27" s="655"/>
    </row>
    <row r="28" spans="1:16" x14ac:dyDescent="0.25">
      <c r="A28" s="418"/>
      <c r="B28" s="401"/>
      <c r="C28" s="106" t="s">
        <v>97</v>
      </c>
      <c r="D28" s="112">
        <f>'Economy and energy data'!E34</f>
        <v>3</v>
      </c>
      <c r="E28" s="106" t="str">
        <f>'Economy and energy data'!G34</f>
        <v>Likert scale {1 (lowest) - 5 (highest value)}</v>
      </c>
      <c r="F28" s="117">
        <f t="shared" si="1"/>
        <v>3</v>
      </c>
      <c r="G28" s="111">
        <f t="shared" si="2"/>
        <v>0.6</v>
      </c>
      <c r="H28" s="649"/>
      <c r="I28" s="652"/>
      <c r="J28" s="664"/>
      <c r="K28" s="610"/>
      <c r="L28" s="658"/>
      <c r="M28" s="655"/>
    </row>
    <row r="29" spans="1:16" x14ac:dyDescent="0.25">
      <c r="A29" s="418"/>
      <c r="B29" s="401"/>
      <c r="C29" s="106" t="s">
        <v>334</v>
      </c>
      <c r="D29" s="112">
        <f>'Economy and energy data'!E35</f>
        <v>3</v>
      </c>
      <c r="E29" s="106" t="str">
        <f>'Economy and energy data'!G35</f>
        <v>Likert scale {1 (lowest) - 5 (highest value)}</v>
      </c>
      <c r="F29" s="117">
        <f t="shared" si="1"/>
        <v>3</v>
      </c>
      <c r="G29" s="111">
        <f t="shared" si="2"/>
        <v>0.6</v>
      </c>
      <c r="H29" s="649"/>
      <c r="I29" s="652"/>
      <c r="J29" s="664"/>
      <c r="K29" s="610"/>
      <c r="L29" s="658"/>
      <c r="M29" s="655"/>
    </row>
    <row r="30" spans="1:16" x14ac:dyDescent="0.25">
      <c r="A30" s="418"/>
      <c r="B30" s="401"/>
      <c r="C30" s="106" t="s">
        <v>98</v>
      </c>
      <c r="D30" s="112">
        <f>'Economy and energy data'!E36</f>
        <v>3</v>
      </c>
      <c r="E30" s="106" t="str">
        <f>'Economy and energy data'!G36</f>
        <v>Likert scale {1 (lowest) - 5 (highest value)}</v>
      </c>
      <c r="F30" s="117">
        <f t="shared" si="1"/>
        <v>3</v>
      </c>
      <c r="G30" s="111">
        <f t="shared" si="2"/>
        <v>0.6</v>
      </c>
      <c r="H30" s="649"/>
      <c r="I30" s="652"/>
      <c r="J30" s="664"/>
      <c r="K30" s="610"/>
      <c r="L30" s="658"/>
      <c r="M30" s="655"/>
    </row>
    <row r="31" spans="1:16" x14ac:dyDescent="0.25">
      <c r="A31" s="418"/>
      <c r="B31" s="401"/>
      <c r="C31" s="106" t="s">
        <v>336</v>
      </c>
      <c r="D31" s="112">
        <f>'Economy and energy data'!E37</f>
        <v>3</v>
      </c>
      <c r="E31" s="106" t="str">
        <f>'Economy and energy data'!G37</f>
        <v>Likert scale {1 (lowest) - 5 (highest value)}</v>
      </c>
      <c r="F31" s="117">
        <f t="shared" si="1"/>
        <v>3</v>
      </c>
      <c r="G31" s="111">
        <f t="shared" si="2"/>
        <v>0.6</v>
      </c>
      <c r="H31" s="649"/>
      <c r="I31" s="652"/>
      <c r="J31" s="664"/>
      <c r="K31" s="610"/>
      <c r="L31" s="658"/>
      <c r="M31" s="655"/>
    </row>
    <row r="32" spans="1:16" x14ac:dyDescent="0.25">
      <c r="A32" s="418"/>
      <c r="B32" s="401"/>
      <c r="C32" s="106" t="s">
        <v>100</v>
      </c>
      <c r="D32" s="112">
        <f>'Economy and energy data'!E38</f>
        <v>3</v>
      </c>
      <c r="E32" s="106" t="str">
        <f>'Economy and energy data'!G38</f>
        <v>Likert scale {1 (lowest) - 5 (highest value)}</v>
      </c>
      <c r="F32" s="117">
        <f t="shared" si="1"/>
        <v>3</v>
      </c>
      <c r="G32" s="111">
        <f t="shared" si="2"/>
        <v>0.6</v>
      </c>
      <c r="H32" s="649"/>
      <c r="I32" s="652"/>
      <c r="J32" s="664"/>
      <c r="K32" s="610"/>
      <c r="L32" s="658"/>
      <c r="M32" s="655"/>
    </row>
    <row r="33" spans="1:13" x14ac:dyDescent="0.25">
      <c r="A33" s="418"/>
      <c r="B33" s="401"/>
      <c r="C33" s="106" t="s">
        <v>101</v>
      </c>
      <c r="D33" s="112">
        <f>'Economy and energy data'!E39</f>
        <v>3</v>
      </c>
      <c r="E33" s="106" t="str">
        <f>'Economy and energy data'!G39</f>
        <v>Likert scale {1 (lowest) - 5 (highest value)}</v>
      </c>
      <c r="F33" s="117">
        <f t="shared" si="1"/>
        <v>3</v>
      </c>
      <c r="G33" s="111">
        <f t="shared" si="2"/>
        <v>0.6</v>
      </c>
      <c r="H33" s="649"/>
      <c r="I33" s="652"/>
      <c r="J33" s="664"/>
      <c r="K33" s="610"/>
      <c r="L33" s="658"/>
      <c r="M33" s="655"/>
    </row>
    <row r="34" spans="1:13" x14ac:dyDescent="0.25">
      <c r="A34" s="418"/>
      <c r="B34" s="401"/>
      <c r="C34" s="106" t="s">
        <v>102</v>
      </c>
      <c r="D34" s="112">
        <f>'Economy and energy data'!E40</f>
        <v>3</v>
      </c>
      <c r="E34" s="106" t="str">
        <f>'Economy and energy data'!G40</f>
        <v>Likert scale {1 (lowest) - 5 (highest value)}</v>
      </c>
      <c r="F34" s="117">
        <f t="shared" si="1"/>
        <v>3</v>
      </c>
      <c r="G34" s="111">
        <f t="shared" si="2"/>
        <v>0.6</v>
      </c>
      <c r="H34" s="649"/>
      <c r="I34" s="652"/>
      <c r="J34" s="664"/>
      <c r="K34" s="610"/>
      <c r="L34" s="658"/>
      <c r="M34" s="655"/>
    </row>
    <row r="35" spans="1:13" ht="15.75" thickBot="1" x14ac:dyDescent="0.3">
      <c r="A35" s="419"/>
      <c r="B35" s="402"/>
      <c r="C35" s="131" t="s">
        <v>103</v>
      </c>
      <c r="D35" s="134">
        <f>'Economy and energy data'!E41</f>
        <v>3</v>
      </c>
      <c r="E35" s="131" t="str">
        <f>'Economy and energy data'!G41</f>
        <v>Likert scale {1 (lowest) - 5 (highest value)}</v>
      </c>
      <c r="F35" s="135">
        <f t="shared" si="1"/>
        <v>3</v>
      </c>
      <c r="G35" s="130">
        <f>F35/5</f>
        <v>0.6</v>
      </c>
      <c r="H35" s="650"/>
      <c r="I35" s="653"/>
      <c r="J35" s="663"/>
      <c r="K35" s="614"/>
      <c r="L35" s="659"/>
      <c r="M35" s="656"/>
    </row>
    <row r="36" spans="1:13" ht="18.75" customHeight="1" x14ac:dyDescent="0.25">
      <c r="A36" s="407" t="s">
        <v>12</v>
      </c>
      <c r="B36" s="410" t="s">
        <v>405</v>
      </c>
      <c r="C36" s="114" t="s">
        <v>104</v>
      </c>
      <c r="D36" s="123">
        <f>'Environment data'!E19</f>
        <v>114660</v>
      </c>
      <c r="E36" s="123" t="str">
        <f>'Environment data'!G19</f>
        <v>g/year</v>
      </c>
      <c r="F36" s="115">
        <f>'Environment data'!E12*'Environment data'!E19</f>
        <v>458.64</v>
      </c>
      <c r="G36" s="645">
        <f>'Environment data'!E26</f>
        <v>1</v>
      </c>
      <c r="H36" s="648">
        <f>SUM(G36:G41)*-1</f>
        <v>-1</v>
      </c>
      <c r="I36" s="651">
        <f>Weighting!I61</f>
        <v>0.6234063419418111</v>
      </c>
      <c r="J36" s="651">
        <f>H36*I36</f>
        <v>-0.6234063419418111</v>
      </c>
      <c r="K36" s="651">
        <f>J36+J42+J43</f>
        <v>-1</v>
      </c>
      <c r="L36" s="651">
        <f>Weighting!N32</f>
        <v>0.32853232018987816</v>
      </c>
      <c r="M36" s="654">
        <f>K36*L36</f>
        <v>-0.32853232018987816</v>
      </c>
    </row>
    <row r="37" spans="1:13" ht="17.25" customHeight="1" x14ac:dyDescent="0.25">
      <c r="A37" s="408"/>
      <c r="B37" s="406"/>
      <c r="C37" s="106" t="s">
        <v>105</v>
      </c>
      <c r="D37" s="111">
        <f>'Environment data'!E20</f>
        <v>23220</v>
      </c>
      <c r="E37" s="111" t="str">
        <f>'Environment data'!G20</f>
        <v>g/year</v>
      </c>
      <c r="F37" s="116">
        <f>'Environment data'!E13*'Environment data'!E20</f>
        <v>37.152000000000001</v>
      </c>
      <c r="G37" s="646"/>
      <c r="H37" s="649"/>
      <c r="I37" s="652"/>
      <c r="J37" s="660"/>
      <c r="K37" s="652"/>
      <c r="L37" s="652"/>
      <c r="M37" s="655"/>
    </row>
    <row r="38" spans="1:13" ht="20.25" customHeight="1" x14ac:dyDescent="0.25">
      <c r="A38" s="408"/>
      <c r="B38" s="406"/>
      <c r="C38" s="106" t="s">
        <v>350</v>
      </c>
      <c r="D38" s="111">
        <f>'Environment data'!E21</f>
        <v>240480</v>
      </c>
      <c r="E38" s="111" t="str">
        <f>'Environment data'!G21</f>
        <v>g/year</v>
      </c>
      <c r="F38" s="116">
        <f>'Environment data'!E14*'Environment data'!E21</f>
        <v>769.53600000000006</v>
      </c>
      <c r="G38" s="646"/>
      <c r="H38" s="649"/>
      <c r="I38" s="652"/>
      <c r="J38" s="660"/>
      <c r="K38" s="652"/>
      <c r="L38" s="652"/>
      <c r="M38" s="655"/>
    </row>
    <row r="39" spans="1:13" ht="18.75" customHeight="1" x14ac:dyDescent="0.25">
      <c r="A39" s="408"/>
      <c r="B39" s="406"/>
      <c r="C39" s="106" t="s">
        <v>106</v>
      </c>
      <c r="D39" s="111">
        <f>'Environment data'!E22</f>
        <v>19800</v>
      </c>
      <c r="E39" s="111" t="str">
        <f>'Environment data'!G22</f>
        <v>g/year</v>
      </c>
      <c r="F39" s="116">
        <f>'Environment data'!E15*'Environment data'!E22</f>
        <v>7722</v>
      </c>
      <c r="G39" s="646"/>
      <c r="H39" s="649"/>
      <c r="I39" s="652"/>
      <c r="J39" s="660"/>
      <c r="K39" s="652"/>
      <c r="L39" s="652"/>
      <c r="M39" s="655"/>
    </row>
    <row r="40" spans="1:13" ht="19.5" customHeight="1" x14ac:dyDescent="0.25">
      <c r="A40" s="408"/>
      <c r="B40" s="406"/>
      <c r="C40" s="106" t="s">
        <v>359</v>
      </c>
      <c r="D40" s="111">
        <f>'Environment data'!E23</f>
        <v>1008</v>
      </c>
      <c r="E40" s="111" t="str">
        <f>'Environment data'!G23</f>
        <v>g/year</v>
      </c>
      <c r="F40" s="116">
        <f>'Environment data'!E16*'Environment data'!E23</f>
        <v>22.266719999999999</v>
      </c>
      <c r="G40" s="646"/>
      <c r="H40" s="649"/>
      <c r="I40" s="652"/>
      <c r="J40" s="660"/>
      <c r="K40" s="652"/>
      <c r="L40" s="652"/>
      <c r="M40" s="655"/>
    </row>
    <row r="41" spans="1:13" ht="15.75" thickBot="1" x14ac:dyDescent="0.3">
      <c r="A41" s="408"/>
      <c r="B41" s="411"/>
      <c r="C41" s="107" t="s">
        <v>361</v>
      </c>
      <c r="D41" s="113">
        <f>'Environment data'!E24</f>
        <v>0.14399999999999999</v>
      </c>
      <c r="E41" s="113" t="str">
        <f>'Environment data'!G24</f>
        <v>g/year</v>
      </c>
      <c r="F41" s="133">
        <f>'Environment data'!E17*'Environment data'!E24</f>
        <v>5.04E-4</v>
      </c>
      <c r="G41" s="647"/>
      <c r="H41" s="650"/>
      <c r="I41" s="653"/>
      <c r="J41" s="661"/>
      <c r="K41" s="652"/>
      <c r="L41" s="652"/>
      <c r="M41" s="655"/>
    </row>
    <row r="42" spans="1:13" ht="17.25" customHeight="1" thickBot="1" x14ac:dyDescent="0.3">
      <c r="A42" s="408"/>
      <c r="B42" s="93" t="s">
        <v>14</v>
      </c>
      <c r="C42" s="35" t="s">
        <v>360</v>
      </c>
      <c r="D42" s="42">
        <f>'Environment data'!E28</f>
        <v>56520000</v>
      </c>
      <c r="E42" s="42" t="str">
        <f>'Environment data'!G28</f>
        <v>g/year</v>
      </c>
      <c r="F42" s="99">
        <f>'Environment data'!E18*'Environment data'!E28</f>
        <v>5652</v>
      </c>
      <c r="G42" s="305">
        <f>'Environment data'!E30</f>
        <v>1</v>
      </c>
      <c r="H42" s="197">
        <f>G42*-1</f>
        <v>-1</v>
      </c>
      <c r="I42" s="263">
        <f>Weighting!I62</f>
        <v>0.23896698267407648</v>
      </c>
      <c r="J42" s="263">
        <f>H42*I42</f>
        <v>-0.23896698267407648</v>
      </c>
      <c r="K42" s="652"/>
      <c r="L42" s="652"/>
      <c r="M42" s="655"/>
    </row>
    <row r="43" spans="1:13" ht="17.25" customHeight="1" thickBot="1" x14ac:dyDescent="0.3">
      <c r="A43" s="409"/>
      <c r="B43" s="93" t="s">
        <v>15</v>
      </c>
      <c r="C43" s="43" t="s">
        <v>16</v>
      </c>
      <c r="D43" s="96">
        <f>'Environment data'!E32</f>
        <v>72.414999999999992</v>
      </c>
      <c r="E43" s="96" t="str">
        <f>'Environment data'!G32</f>
        <v>dB (A)</v>
      </c>
      <c r="F43" s="97">
        <f>D43</f>
        <v>72.414999999999992</v>
      </c>
      <c r="G43" s="311">
        <f>'Environment data'!E43</f>
        <v>1</v>
      </c>
      <c r="H43" s="140">
        <f>G43*-1</f>
        <v>-1</v>
      </c>
      <c r="I43" s="264">
        <f>Weighting!I63</f>
        <v>0.13762667538411247</v>
      </c>
      <c r="J43" s="264">
        <f>H43*I43</f>
        <v>-0.13762667538411247</v>
      </c>
      <c r="K43" s="653"/>
      <c r="L43" s="653"/>
      <c r="M43" s="656"/>
    </row>
    <row r="44" spans="1:13" x14ac:dyDescent="0.25">
      <c r="A44" s="412" t="s">
        <v>407</v>
      </c>
      <c r="B44" s="400" t="s">
        <v>274</v>
      </c>
      <c r="C44" s="114" t="s">
        <v>107</v>
      </c>
      <c r="D44" s="123">
        <f>'Transport and mobility  data'!E3</f>
        <v>60</v>
      </c>
      <c r="E44" s="114" t="str">
        <f>'Transport and mobility  data'!G3</f>
        <v>Percentage (%)</v>
      </c>
      <c r="F44" s="115">
        <f>D44/20</f>
        <v>3</v>
      </c>
      <c r="G44" s="123">
        <f>F44/5</f>
        <v>0.6</v>
      </c>
      <c r="H44" s="648">
        <f>SUM(G44:G49)</f>
        <v>3.7</v>
      </c>
      <c r="I44" s="651">
        <f>Weighting!AD50</f>
        <v>0.20008157649024522</v>
      </c>
      <c r="J44" s="651">
        <f>H44*I44</f>
        <v>0.74030183301390728</v>
      </c>
      <c r="K44" s="651">
        <f>J44+J50+J56+J57+J59</f>
        <v>1.3773860601258046</v>
      </c>
      <c r="L44" s="651">
        <f>Weighting!N33</f>
        <v>0.20360402099217775</v>
      </c>
      <c r="M44" s="654">
        <f>K44*L44</f>
        <v>0.2804413403001873</v>
      </c>
    </row>
    <row r="45" spans="1:13" x14ac:dyDescent="0.25">
      <c r="A45" s="413"/>
      <c r="B45" s="401"/>
      <c r="C45" s="106" t="s">
        <v>108</v>
      </c>
      <c r="D45" s="111">
        <f>'Transport and mobility  data'!E4</f>
        <v>70</v>
      </c>
      <c r="E45" s="106" t="str">
        <f>'Transport and mobility  data'!G4</f>
        <v>Percentage (%)</v>
      </c>
      <c r="F45" s="116">
        <f t="shared" ref="F45:F47" si="3">D45/20</f>
        <v>3.5</v>
      </c>
      <c r="G45" s="111">
        <f>F45/5</f>
        <v>0.7</v>
      </c>
      <c r="H45" s="649"/>
      <c r="I45" s="652"/>
      <c r="J45" s="660"/>
      <c r="K45" s="652"/>
      <c r="L45" s="652"/>
      <c r="M45" s="655"/>
    </row>
    <row r="46" spans="1:13" x14ac:dyDescent="0.25">
      <c r="A46" s="413"/>
      <c r="B46" s="401"/>
      <c r="C46" s="106" t="s">
        <v>109</v>
      </c>
      <c r="D46" s="111">
        <f>'Transport and mobility  data'!E5</f>
        <v>70</v>
      </c>
      <c r="E46" s="106" t="str">
        <f>'Transport and mobility  data'!G5</f>
        <v>Percentage (%)</v>
      </c>
      <c r="F46" s="116">
        <f t="shared" si="3"/>
        <v>3.5</v>
      </c>
      <c r="G46" s="111">
        <f t="shared" ref="G46:G48" si="4">F46/5</f>
        <v>0.7</v>
      </c>
      <c r="H46" s="649"/>
      <c r="I46" s="652"/>
      <c r="J46" s="660"/>
      <c r="K46" s="652"/>
      <c r="L46" s="652"/>
      <c r="M46" s="655"/>
    </row>
    <row r="47" spans="1:13" x14ac:dyDescent="0.25">
      <c r="A47" s="413"/>
      <c r="B47" s="401"/>
      <c r="C47" s="106" t="s">
        <v>110</v>
      </c>
      <c r="D47" s="111">
        <f>'Transport and mobility  data'!E6</f>
        <v>50</v>
      </c>
      <c r="E47" s="106" t="str">
        <f>'Transport and mobility  data'!G6</f>
        <v>Percentage (%)</v>
      </c>
      <c r="F47" s="116">
        <f t="shared" si="3"/>
        <v>2.5</v>
      </c>
      <c r="G47" s="111">
        <f t="shared" si="4"/>
        <v>0.5</v>
      </c>
      <c r="H47" s="649"/>
      <c r="I47" s="652"/>
      <c r="J47" s="660"/>
      <c r="K47" s="652"/>
      <c r="L47" s="652"/>
      <c r="M47" s="655"/>
    </row>
    <row r="48" spans="1:13" x14ac:dyDescent="0.25">
      <c r="A48" s="413"/>
      <c r="B48" s="401"/>
      <c r="C48" s="106" t="s">
        <v>18</v>
      </c>
      <c r="D48" s="111">
        <f>'Transport and mobility  data'!E7</f>
        <v>3</v>
      </c>
      <c r="E48" s="106" t="str">
        <f>'Transport and mobility  data'!G7</f>
        <v>Likert scale {1 (lowest) - 5 (highest value)}</v>
      </c>
      <c r="F48" s="116">
        <f>D48</f>
        <v>3</v>
      </c>
      <c r="G48" s="111">
        <f t="shared" si="4"/>
        <v>0.6</v>
      </c>
      <c r="H48" s="649"/>
      <c r="I48" s="652"/>
      <c r="J48" s="660"/>
      <c r="K48" s="652"/>
      <c r="L48" s="652"/>
      <c r="M48" s="655"/>
    </row>
    <row r="49" spans="1:13" ht="15.75" thickBot="1" x14ac:dyDescent="0.3">
      <c r="A49" s="413"/>
      <c r="B49" s="402"/>
      <c r="C49" s="107" t="s">
        <v>276</v>
      </c>
      <c r="D49" s="113">
        <f>'Transport and mobility  data'!E8</f>
        <v>3</v>
      </c>
      <c r="E49" s="107" t="str">
        <f>'Transport and mobility  data'!G8</f>
        <v>Likert scale {1 (lowest) - 5 (highest value)}</v>
      </c>
      <c r="F49" s="133">
        <f>D49</f>
        <v>3</v>
      </c>
      <c r="G49" s="113">
        <f>F49/5</f>
        <v>0.6</v>
      </c>
      <c r="H49" s="650"/>
      <c r="I49" s="653"/>
      <c r="J49" s="661"/>
      <c r="K49" s="652"/>
      <c r="L49" s="652"/>
      <c r="M49" s="655"/>
    </row>
    <row r="50" spans="1:13" x14ac:dyDescent="0.25">
      <c r="A50" s="413"/>
      <c r="B50" s="400" t="s">
        <v>278</v>
      </c>
      <c r="C50" s="114" t="s">
        <v>11</v>
      </c>
      <c r="D50" s="123">
        <f>'Transport and mobility  data'!E10</f>
        <v>11</v>
      </c>
      <c r="E50" s="114" t="str">
        <f>'Transport and mobility  data'!G10</f>
        <v>Number / veh-km</v>
      </c>
      <c r="F50" s="115">
        <f>'Transport and mobility  data'!E9*'Transport and mobility  data'!E10</f>
        <v>120846</v>
      </c>
      <c r="G50" s="648">
        <f>'Transport and mobility  data'!E22</f>
        <v>1</v>
      </c>
      <c r="H50" s="648">
        <f>SUM(G50:G55)*-1</f>
        <v>-1</v>
      </c>
      <c r="I50" s="651">
        <f>Weighting!AD51</f>
        <v>0.48795487493242912</v>
      </c>
      <c r="J50" s="651">
        <f>H50*I50</f>
        <v>-0.48795487493242912</v>
      </c>
      <c r="K50" s="652"/>
      <c r="L50" s="652"/>
      <c r="M50" s="655"/>
    </row>
    <row r="51" spans="1:13" x14ac:dyDescent="0.25">
      <c r="A51" s="413"/>
      <c r="B51" s="401"/>
      <c r="C51" s="106" t="s">
        <v>19</v>
      </c>
      <c r="D51" s="111">
        <f>'Transport and mobility  data'!E12</f>
        <v>0</v>
      </c>
      <c r="E51" s="106" t="str">
        <f>'Transport and mobility  data'!G12</f>
        <v>Number / veh-km</v>
      </c>
      <c r="F51" s="116">
        <f>'Transport and mobility  data'!E11*'Transport and mobility  data'!E12</f>
        <v>0</v>
      </c>
      <c r="G51" s="649"/>
      <c r="H51" s="649"/>
      <c r="I51" s="652"/>
      <c r="J51" s="660"/>
      <c r="K51" s="652"/>
      <c r="L51" s="652"/>
      <c r="M51" s="655"/>
    </row>
    <row r="52" spans="1:13" x14ac:dyDescent="0.25">
      <c r="A52" s="413"/>
      <c r="B52" s="401"/>
      <c r="C52" s="106" t="s">
        <v>20</v>
      </c>
      <c r="D52" s="111">
        <f>'Transport and mobility  data'!E14</f>
        <v>5</v>
      </c>
      <c r="E52" s="106" t="str">
        <f>'Transport and mobility  data'!G14</f>
        <v>Number / veh-km</v>
      </c>
      <c r="F52" s="116">
        <f>'Transport and mobility  data'!E13*'Transport and mobility  data'!E14</f>
        <v>211095</v>
      </c>
      <c r="G52" s="649"/>
      <c r="H52" s="649"/>
      <c r="I52" s="652"/>
      <c r="J52" s="660"/>
      <c r="K52" s="652"/>
      <c r="L52" s="652"/>
      <c r="M52" s="655"/>
    </row>
    <row r="53" spans="1:13" x14ac:dyDescent="0.25">
      <c r="A53" s="413"/>
      <c r="B53" s="401"/>
      <c r="C53" s="106" t="s">
        <v>116</v>
      </c>
      <c r="D53" s="111">
        <f>'Transport and mobility  data'!E16</f>
        <v>11</v>
      </c>
      <c r="E53" s="106" t="str">
        <f>'Transport and mobility  data'!G16</f>
        <v>Number / veh-km or Number / shipment</v>
      </c>
      <c r="F53" s="116">
        <f>'Transport and mobility  data'!E15*'Transport and mobility  data'!E16</f>
        <v>66000</v>
      </c>
      <c r="G53" s="649"/>
      <c r="H53" s="649"/>
      <c r="I53" s="652"/>
      <c r="J53" s="660"/>
      <c r="K53" s="652"/>
      <c r="L53" s="652"/>
      <c r="M53" s="655"/>
    </row>
    <row r="54" spans="1:13" x14ac:dyDescent="0.25">
      <c r="A54" s="413"/>
      <c r="B54" s="401"/>
      <c r="C54" s="106" t="s">
        <v>283</v>
      </c>
      <c r="D54" s="111">
        <f>'Transport and mobility  data'!E18</f>
        <v>4</v>
      </c>
      <c r="E54" s="106" t="str">
        <f>'Transport and mobility  data'!G18</f>
        <v>Number / shipment</v>
      </c>
      <c r="F54" s="116">
        <f>'Transport and mobility  data'!E18*'Transport and mobility  data'!E19</f>
        <v>8000</v>
      </c>
      <c r="G54" s="649"/>
      <c r="H54" s="649"/>
      <c r="I54" s="652"/>
      <c r="J54" s="660"/>
      <c r="K54" s="652"/>
      <c r="L54" s="652"/>
      <c r="M54" s="655"/>
    </row>
    <row r="55" spans="1:13" ht="15.75" thickBot="1" x14ac:dyDescent="0.3">
      <c r="A55" s="413"/>
      <c r="B55" s="402"/>
      <c r="C55" s="107" t="s">
        <v>117</v>
      </c>
      <c r="D55" s="113">
        <f>'Transport and mobility  data'!E20</f>
        <v>3</v>
      </c>
      <c r="E55" s="107" t="str">
        <f>'Transport and mobility  data'!G20</f>
        <v>Number / shipment</v>
      </c>
      <c r="F55" s="133">
        <f>'Transport and mobility  data'!E19*'Transport and mobility  data'!E20</f>
        <v>6000</v>
      </c>
      <c r="G55" s="650"/>
      <c r="H55" s="650"/>
      <c r="I55" s="653"/>
      <c r="J55" s="661"/>
      <c r="K55" s="652"/>
      <c r="L55" s="652"/>
      <c r="M55" s="655"/>
    </row>
    <row r="56" spans="1:13" ht="15" customHeight="1" thickBot="1" x14ac:dyDescent="0.3">
      <c r="A56" s="413"/>
      <c r="B56" s="139" t="s">
        <v>433</v>
      </c>
      <c r="C56" s="43" t="s">
        <v>124</v>
      </c>
      <c r="D56" s="96">
        <f>'Transport and mobility  data'!E23</f>
        <v>20</v>
      </c>
      <c r="E56" s="43" t="str">
        <f>'Transport and mobility  data'!G23</f>
        <v>Percentage (%)</v>
      </c>
      <c r="F56" s="97">
        <f>D56/20</f>
        <v>1</v>
      </c>
      <c r="G56" s="96">
        <f>F56/5</f>
        <v>0.2</v>
      </c>
      <c r="H56" s="140">
        <f>G56*-1</f>
        <v>-0.2</v>
      </c>
      <c r="I56" s="264">
        <f>Weighting!AD52</f>
        <v>5.3562613641948011E-2</v>
      </c>
      <c r="J56" s="264">
        <f>H56*I56</f>
        <v>-1.0712522728389602E-2</v>
      </c>
      <c r="K56" s="652"/>
      <c r="L56" s="652"/>
      <c r="M56" s="655"/>
    </row>
    <row r="57" spans="1:13" x14ac:dyDescent="0.25">
      <c r="A57" s="413"/>
      <c r="B57" s="415" t="s">
        <v>128</v>
      </c>
      <c r="C57" s="119" t="s">
        <v>126</v>
      </c>
      <c r="D57" s="118">
        <f>'Transport and mobility  data'!E24</f>
        <v>50</v>
      </c>
      <c r="E57" s="119" t="str">
        <f>'Transport and mobility  data'!G24</f>
        <v>Percentage (%)</v>
      </c>
      <c r="F57" s="120">
        <f>D57/20</f>
        <v>2.5</v>
      </c>
      <c r="G57" s="118">
        <f>F57/5</f>
        <v>0.5</v>
      </c>
      <c r="H57" s="648">
        <f>G57+G58</f>
        <v>0.7</v>
      </c>
      <c r="I57" s="651">
        <f>Weighting!AD53</f>
        <v>0.11149770873261586</v>
      </c>
      <c r="J57" s="651">
        <f>H57*I57</f>
        <v>7.8048396112831098E-2</v>
      </c>
      <c r="K57" s="652"/>
      <c r="L57" s="652"/>
      <c r="M57" s="655"/>
    </row>
    <row r="58" spans="1:13" ht="15.75" thickBot="1" x14ac:dyDescent="0.3">
      <c r="A58" s="413"/>
      <c r="B58" s="416"/>
      <c r="C58" s="131" t="s">
        <v>127</v>
      </c>
      <c r="D58" s="130">
        <f>'Transport and mobility  data'!E25</f>
        <v>20</v>
      </c>
      <c r="E58" s="131" t="str">
        <f>'Transport and mobility  data'!G25</f>
        <v>Percentage (%)</v>
      </c>
      <c r="F58" s="132">
        <f>D58/20</f>
        <v>1</v>
      </c>
      <c r="G58" s="130">
        <f>F58/5</f>
        <v>0.2</v>
      </c>
      <c r="H58" s="650"/>
      <c r="I58" s="653"/>
      <c r="J58" s="661"/>
      <c r="K58" s="652"/>
      <c r="L58" s="652"/>
      <c r="M58" s="655"/>
    </row>
    <row r="59" spans="1:13" x14ac:dyDescent="0.25">
      <c r="A59" s="413"/>
      <c r="B59" s="400" t="s">
        <v>284</v>
      </c>
      <c r="C59" s="114" t="s">
        <v>131</v>
      </c>
      <c r="D59" s="123">
        <f>'Transport and mobility  data'!E26</f>
        <v>3</v>
      </c>
      <c r="E59" s="114" t="str">
        <f>'Transport and mobility  data'!G26</f>
        <v>Likert scale {1 (lowest) - 5 (highest value)}</v>
      </c>
      <c r="F59" s="115">
        <f>D59</f>
        <v>3</v>
      </c>
      <c r="G59" s="123">
        <f>F59/5</f>
        <v>0.6</v>
      </c>
      <c r="H59" s="648">
        <f>SUM(G59:G70)</f>
        <v>7.1999999999999984</v>
      </c>
      <c r="I59" s="651">
        <f>Weighting!AD54</f>
        <v>0.14690322620276181</v>
      </c>
      <c r="J59" s="651">
        <f>H59*I59</f>
        <v>1.0577032286598849</v>
      </c>
      <c r="K59" s="652"/>
      <c r="L59" s="652"/>
      <c r="M59" s="655"/>
    </row>
    <row r="60" spans="1:13" x14ac:dyDescent="0.25">
      <c r="A60" s="413"/>
      <c r="B60" s="401"/>
      <c r="C60" s="106" t="s">
        <v>133</v>
      </c>
      <c r="D60" s="111">
        <f>'Transport and mobility  data'!E27</f>
        <v>3</v>
      </c>
      <c r="E60" s="106" t="str">
        <f>'Transport and mobility  data'!G27</f>
        <v>Likert scale {1 (lowest) - 5 (highest value)}</v>
      </c>
      <c r="F60" s="116">
        <f t="shared" ref="F60:F62" si="5">D60</f>
        <v>3</v>
      </c>
      <c r="G60" s="111">
        <f>F60/5</f>
        <v>0.6</v>
      </c>
      <c r="H60" s="649"/>
      <c r="I60" s="652"/>
      <c r="J60" s="660"/>
      <c r="K60" s="652"/>
      <c r="L60" s="652"/>
      <c r="M60" s="655"/>
    </row>
    <row r="61" spans="1:13" x14ac:dyDescent="0.25">
      <c r="A61" s="413"/>
      <c r="B61" s="401"/>
      <c r="C61" s="106" t="s">
        <v>135</v>
      </c>
      <c r="D61" s="111">
        <f>'Transport and mobility  data'!E28</f>
        <v>3</v>
      </c>
      <c r="E61" s="106" t="str">
        <f>'Transport and mobility  data'!G28</f>
        <v>Likert scale {1 (lowest) - 5 (highest value)}</v>
      </c>
      <c r="F61" s="116">
        <f t="shared" si="5"/>
        <v>3</v>
      </c>
      <c r="G61" s="111">
        <f t="shared" ref="G61:G69" si="6">F61/5</f>
        <v>0.6</v>
      </c>
      <c r="H61" s="649"/>
      <c r="I61" s="652"/>
      <c r="J61" s="660"/>
      <c r="K61" s="652"/>
      <c r="L61" s="652"/>
      <c r="M61" s="655"/>
    </row>
    <row r="62" spans="1:13" x14ac:dyDescent="0.25">
      <c r="A62" s="413"/>
      <c r="B62" s="401"/>
      <c r="C62" s="106" t="s">
        <v>136</v>
      </c>
      <c r="D62" s="111">
        <f>'Transport and mobility  data'!E29</f>
        <v>3</v>
      </c>
      <c r="E62" s="106" t="str">
        <f>'Transport and mobility  data'!G29</f>
        <v>Likert scale {1 (lowest) - 5 (highest value)}</v>
      </c>
      <c r="F62" s="116">
        <f t="shared" si="5"/>
        <v>3</v>
      </c>
      <c r="G62" s="111">
        <f t="shared" si="6"/>
        <v>0.6</v>
      </c>
      <c r="H62" s="649"/>
      <c r="I62" s="652"/>
      <c r="J62" s="660"/>
      <c r="K62" s="652"/>
      <c r="L62" s="652"/>
      <c r="M62" s="655"/>
    </row>
    <row r="63" spans="1:13" x14ac:dyDescent="0.25">
      <c r="A63" s="413"/>
      <c r="B63" s="401"/>
      <c r="C63" s="106" t="s">
        <v>138</v>
      </c>
      <c r="D63" s="111">
        <f>'Transport and mobility  data'!E30</f>
        <v>60</v>
      </c>
      <c r="E63" s="106" t="str">
        <f>'Transport and mobility  data'!G30</f>
        <v>Percentage (%)</v>
      </c>
      <c r="F63" s="116">
        <f>D63/20</f>
        <v>3</v>
      </c>
      <c r="G63" s="111">
        <f t="shared" si="6"/>
        <v>0.6</v>
      </c>
      <c r="H63" s="649"/>
      <c r="I63" s="652"/>
      <c r="J63" s="660"/>
      <c r="K63" s="652"/>
      <c r="L63" s="652"/>
      <c r="M63" s="655"/>
    </row>
    <row r="64" spans="1:13" x14ac:dyDescent="0.25">
      <c r="A64" s="413"/>
      <c r="B64" s="401"/>
      <c r="C64" s="106" t="s">
        <v>140</v>
      </c>
      <c r="D64" s="111">
        <f>'Transport and mobility  data'!E31</f>
        <v>60</v>
      </c>
      <c r="E64" s="106" t="str">
        <f>'Transport and mobility  data'!G31</f>
        <v>Percentage (%)</v>
      </c>
      <c r="F64" s="111">
        <f>D64/20</f>
        <v>3</v>
      </c>
      <c r="G64" s="111">
        <f t="shared" si="6"/>
        <v>0.6</v>
      </c>
      <c r="H64" s="649"/>
      <c r="I64" s="652"/>
      <c r="J64" s="660"/>
      <c r="K64" s="652"/>
      <c r="L64" s="652"/>
      <c r="M64" s="655"/>
    </row>
    <row r="65" spans="1:13" x14ac:dyDescent="0.25">
      <c r="A65" s="413"/>
      <c r="B65" s="401"/>
      <c r="C65" s="106" t="s">
        <v>142</v>
      </c>
      <c r="D65" s="111">
        <f>'Transport and mobility  data'!E32</f>
        <v>3</v>
      </c>
      <c r="E65" s="106" t="str">
        <f>'Transport and mobility  data'!G32</f>
        <v>Likert scale {1 (lowest) - 5 (highest value)}</v>
      </c>
      <c r="F65" s="111">
        <f>D65</f>
        <v>3</v>
      </c>
      <c r="G65" s="111">
        <f t="shared" si="6"/>
        <v>0.6</v>
      </c>
      <c r="H65" s="649"/>
      <c r="I65" s="652"/>
      <c r="J65" s="660"/>
      <c r="K65" s="652"/>
      <c r="L65" s="652"/>
      <c r="M65" s="655"/>
    </row>
    <row r="66" spans="1:13" x14ac:dyDescent="0.25">
      <c r="A66" s="413"/>
      <c r="B66" s="401"/>
      <c r="C66" s="106" t="s">
        <v>144</v>
      </c>
      <c r="D66" s="111">
        <f>'Transport and mobility  data'!E33</f>
        <v>60</v>
      </c>
      <c r="E66" s="106" t="str">
        <f>'Transport and mobility  data'!G33</f>
        <v>Percentage (%)</v>
      </c>
      <c r="F66" s="111">
        <f>D66/20</f>
        <v>3</v>
      </c>
      <c r="G66" s="111">
        <f t="shared" si="6"/>
        <v>0.6</v>
      </c>
      <c r="H66" s="649"/>
      <c r="I66" s="652"/>
      <c r="J66" s="660"/>
      <c r="K66" s="652"/>
      <c r="L66" s="652"/>
      <c r="M66" s="655"/>
    </row>
    <row r="67" spans="1:13" x14ac:dyDescent="0.25">
      <c r="A67" s="413"/>
      <c r="B67" s="401"/>
      <c r="C67" s="106" t="s">
        <v>146</v>
      </c>
      <c r="D67" s="111">
        <f>'Transport and mobility  data'!E34</f>
        <v>3</v>
      </c>
      <c r="E67" s="106" t="str">
        <f>'Transport and mobility  data'!G34</f>
        <v>Likert scale {1 (lowest) - 5 (highest value)}</v>
      </c>
      <c r="F67" s="111">
        <f>D67</f>
        <v>3</v>
      </c>
      <c r="G67" s="111">
        <f t="shared" si="6"/>
        <v>0.6</v>
      </c>
      <c r="H67" s="649"/>
      <c r="I67" s="652"/>
      <c r="J67" s="660"/>
      <c r="K67" s="652"/>
      <c r="L67" s="652"/>
      <c r="M67" s="655"/>
    </row>
    <row r="68" spans="1:13" x14ac:dyDescent="0.25">
      <c r="A68" s="413"/>
      <c r="B68" s="401"/>
      <c r="C68" s="106" t="s">
        <v>148</v>
      </c>
      <c r="D68" s="111">
        <f>'Transport and mobility  data'!E35</f>
        <v>3</v>
      </c>
      <c r="E68" s="106" t="str">
        <f>'Transport and mobility  data'!G35</f>
        <v>Likert scale {1 (lowest) - 5 (highest value)}</v>
      </c>
      <c r="F68" s="111">
        <f>D68</f>
        <v>3</v>
      </c>
      <c r="G68" s="111">
        <f t="shared" si="6"/>
        <v>0.6</v>
      </c>
      <c r="H68" s="649"/>
      <c r="I68" s="652"/>
      <c r="J68" s="660"/>
      <c r="K68" s="652"/>
      <c r="L68" s="652"/>
      <c r="M68" s="655"/>
    </row>
    <row r="69" spans="1:13" x14ac:dyDescent="0.25">
      <c r="A69" s="413"/>
      <c r="B69" s="401"/>
      <c r="C69" s="106" t="s">
        <v>150</v>
      </c>
      <c r="D69" s="111">
        <f>'Transport and mobility  data'!E36</f>
        <v>60</v>
      </c>
      <c r="E69" s="106" t="str">
        <f>'Transport and mobility  data'!G36</f>
        <v>Percentage (%)</v>
      </c>
      <c r="F69" s="111">
        <f>D69/20</f>
        <v>3</v>
      </c>
      <c r="G69" s="111">
        <f t="shared" si="6"/>
        <v>0.6</v>
      </c>
      <c r="H69" s="649"/>
      <c r="I69" s="652"/>
      <c r="J69" s="660"/>
      <c r="K69" s="652"/>
      <c r="L69" s="652"/>
      <c r="M69" s="655"/>
    </row>
    <row r="70" spans="1:13" ht="15.75" thickBot="1" x14ac:dyDescent="0.3">
      <c r="A70" s="414"/>
      <c r="B70" s="402"/>
      <c r="C70" s="107" t="s">
        <v>152</v>
      </c>
      <c r="D70" s="113">
        <f>'Transport and mobility  data'!E37</f>
        <v>3</v>
      </c>
      <c r="E70" s="107" t="str">
        <f>'Transport and mobility  data'!G37</f>
        <v>Likert scale {1 (lowest) - 5 (highest value)}</v>
      </c>
      <c r="F70" s="113">
        <f>D70</f>
        <v>3</v>
      </c>
      <c r="G70" s="113">
        <f>F70/5</f>
        <v>0.6</v>
      </c>
      <c r="H70" s="650"/>
      <c r="I70" s="653"/>
      <c r="J70" s="661"/>
      <c r="K70" s="653"/>
      <c r="L70" s="653"/>
      <c r="M70" s="656"/>
    </row>
    <row r="71" spans="1:13" x14ac:dyDescent="0.25">
      <c r="A71" s="395" t="s">
        <v>21</v>
      </c>
      <c r="B71" s="398" t="s">
        <v>22</v>
      </c>
      <c r="C71" s="114" t="s">
        <v>23</v>
      </c>
      <c r="D71" s="123">
        <f>'Society data'!E3</f>
        <v>3</v>
      </c>
      <c r="E71" s="123" t="str">
        <f>'Society data'!G3</f>
        <v>Likert scale {1 (lowest) - 5 (highest value)}</v>
      </c>
      <c r="F71" s="123">
        <f t="shared" ref="F71:F103" si="7">D71</f>
        <v>3</v>
      </c>
      <c r="G71" s="123">
        <f>F71/5</f>
        <v>0.6</v>
      </c>
      <c r="H71" s="648">
        <f>SUM(G71:G72)</f>
        <v>1.2</v>
      </c>
      <c r="I71" s="651">
        <f>Weighting!Z61</f>
        <v>8.0687830687830683E-2</v>
      </c>
      <c r="J71" s="651">
        <f>H71*I71</f>
        <v>9.6825396825396814E-2</v>
      </c>
      <c r="K71" s="651">
        <f>J71+J73+J75</f>
        <v>6.466666666666665</v>
      </c>
      <c r="L71" s="651">
        <f>Weighting!N34</f>
        <v>5.2032800778911113E-2</v>
      </c>
      <c r="M71" s="654">
        <f>K71*L71</f>
        <v>0.33647877837029178</v>
      </c>
    </row>
    <row r="72" spans="1:13" ht="15.75" thickBot="1" x14ac:dyDescent="0.3">
      <c r="A72" s="396"/>
      <c r="B72" s="399"/>
      <c r="C72" s="107" t="s">
        <v>24</v>
      </c>
      <c r="D72" s="113">
        <f>'Society data'!E4</f>
        <v>3</v>
      </c>
      <c r="E72" s="113" t="str">
        <f>'Society data'!G4</f>
        <v>Likert scale {1 (lowest) - 5 (highest value)}</v>
      </c>
      <c r="F72" s="113">
        <f t="shared" si="7"/>
        <v>3</v>
      </c>
      <c r="G72" s="113">
        <f>F72/5</f>
        <v>0.6</v>
      </c>
      <c r="H72" s="650"/>
      <c r="I72" s="653"/>
      <c r="J72" s="661"/>
      <c r="K72" s="652"/>
      <c r="L72" s="652"/>
      <c r="M72" s="655"/>
    </row>
    <row r="73" spans="1:13" x14ac:dyDescent="0.25">
      <c r="A73" s="396"/>
      <c r="B73" s="398" t="s">
        <v>25</v>
      </c>
      <c r="C73" s="114" t="s">
        <v>26</v>
      </c>
      <c r="D73" s="123">
        <f>'Society data'!E5</f>
        <v>3</v>
      </c>
      <c r="E73" s="123" t="str">
        <f>'Society data'!G5</f>
        <v>Likert scale {1 (lowest) - 5 (highest value)}</v>
      </c>
      <c r="F73" s="123">
        <f t="shared" si="7"/>
        <v>3</v>
      </c>
      <c r="G73" s="123">
        <f t="shared" ref="G73:G111" si="8">F73/5</f>
        <v>0.6</v>
      </c>
      <c r="H73" s="648">
        <f>SUM(G73:G74)</f>
        <v>1.2</v>
      </c>
      <c r="I73" s="651">
        <f>Weighting!Z62</f>
        <v>0.29232804232804233</v>
      </c>
      <c r="J73" s="651">
        <f>H73*I73</f>
        <v>0.35079365079365077</v>
      </c>
      <c r="K73" s="652"/>
      <c r="L73" s="652"/>
      <c r="M73" s="655"/>
    </row>
    <row r="74" spans="1:13" ht="15.75" thickBot="1" x14ac:dyDescent="0.3">
      <c r="A74" s="396"/>
      <c r="B74" s="399"/>
      <c r="C74" s="107" t="s">
        <v>27</v>
      </c>
      <c r="D74" s="113">
        <f>'Society data'!E6</f>
        <v>3</v>
      </c>
      <c r="E74" s="113" t="str">
        <f>'Society data'!G6</f>
        <v>Likert scale {1 (lowest) - 5 (highest value)}</v>
      </c>
      <c r="F74" s="113">
        <f t="shared" si="7"/>
        <v>3</v>
      </c>
      <c r="G74" s="113">
        <f t="shared" si="8"/>
        <v>0.6</v>
      </c>
      <c r="H74" s="650"/>
      <c r="I74" s="653"/>
      <c r="J74" s="661"/>
      <c r="K74" s="652"/>
      <c r="L74" s="652"/>
      <c r="M74" s="655"/>
    </row>
    <row r="75" spans="1:13" x14ac:dyDescent="0.25">
      <c r="A75" s="396"/>
      <c r="B75" s="400" t="s">
        <v>28</v>
      </c>
      <c r="C75" s="114" t="s">
        <v>268</v>
      </c>
      <c r="D75" s="123">
        <f>'Society data'!E7</f>
        <v>3</v>
      </c>
      <c r="E75" s="123" t="str">
        <f>'Society data'!G7</f>
        <v>Likert scale {1 (lowest) - 5 (highest value)}</v>
      </c>
      <c r="F75" s="123">
        <f t="shared" si="7"/>
        <v>3</v>
      </c>
      <c r="G75" s="123">
        <f t="shared" si="8"/>
        <v>0.6</v>
      </c>
      <c r="H75" s="648">
        <f>SUM(G75:G90)</f>
        <v>9.5999999999999979</v>
      </c>
      <c r="I75" s="651">
        <f>Weighting!Z63</f>
        <v>0.62698412698412698</v>
      </c>
      <c r="J75" s="651">
        <f>H75*I75</f>
        <v>6.0190476190476172</v>
      </c>
      <c r="K75" s="652"/>
      <c r="L75" s="652"/>
      <c r="M75" s="655"/>
    </row>
    <row r="76" spans="1:13" x14ac:dyDescent="0.25">
      <c r="A76" s="396"/>
      <c r="B76" s="401"/>
      <c r="C76" s="106" t="s">
        <v>29</v>
      </c>
      <c r="D76" s="111">
        <f>'Society data'!E8</f>
        <v>3</v>
      </c>
      <c r="E76" s="111" t="str">
        <f>'Society data'!G8</f>
        <v>Likert scale {1 (lowest) - 5 (highest value)}</v>
      </c>
      <c r="F76" s="111">
        <f t="shared" si="7"/>
        <v>3</v>
      </c>
      <c r="G76" s="111">
        <f t="shared" si="8"/>
        <v>0.6</v>
      </c>
      <c r="H76" s="649"/>
      <c r="I76" s="652"/>
      <c r="J76" s="660"/>
      <c r="K76" s="652"/>
      <c r="L76" s="652"/>
      <c r="M76" s="655"/>
    </row>
    <row r="77" spans="1:13" x14ac:dyDescent="0.25">
      <c r="A77" s="396"/>
      <c r="B77" s="401"/>
      <c r="C77" s="106" t="s">
        <v>154</v>
      </c>
      <c r="D77" s="111">
        <f>'Society data'!E9</f>
        <v>3</v>
      </c>
      <c r="E77" s="111" t="str">
        <f>'Society data'!G9</f>
        <v>Likert scale {1 (lowest) - 5 (highest value)}</v>
      </c>
      <c r="F77" s="111">
        <f t="shared" si="7"/>
        <v>3</v>
      </c>
      <c r="G77" s="111">
        <f t="shared" si="8"/>
        <v>0.6</v>
      </c>
      <c r="H77" s="649"/>
      <c r="I77" s="652"/>
      <c r="J77" s="660"/>
      <c r="K77" s="652"/>
      <c r="L77" s="652"/>
      <c r="M77" s="655"/>
    </row>
    <row r="78" spans="1:13" x14ac:dyDescent="0.25">
      <c r="A78" s="396"/>
      <c r="B78" s="401"/>
      <c r="C78" s="106" t="s">
        <v>156</v>
      </c>
      <c r="D78" s="111">
        <f>'Society data'!E10</f>
        <v>3</v>
      </c>
      <c r="E78" s="111" t="str">
        <f>'Society data'!G10</f>
        <v>Likert scale {1 (lowest) - 5 (highest value)}</v>
      </c>
      <c r="F78" s="111">
        <f t="shared" si="7"/>
        <v>3</v>
      </c>
      <c r="G78" s="111">
        <f t="shared" si="8"/>
        <v>0.6</v>
      </c>
      <c r="H78" s="649"/>
      <c r="I78" s="652"/>
      <c r="J78" s="660"/>
      <c r="K78" s="652"/>
      <c r="L78" s="652"/>
      <c r="M78" s="655"/>
    </row>
    <row r="79" spans="1:13" x14ac:dyDescent="0.25">
      <c r="A79" s="396"/>
      <c r="B79" s="401"/>
      <c r="C79" s="106" t="s">
        <v>158</v>
      </c>
      <c r="D79" s="111">
        <f>'Society data'!E11</f>
        <v>3</v>
      </c>
      <c r="E79" s="111" t="str">
        <f>'Society data'!G11</f>
        <v>Likert scale {1 (lowest) - 5 (highest value)}</v>
      </c>
      <c r="F79" s="111">
        <f t="shared" si="7"/>
        <v>3</v>
      </c>
      <c r="G79" s="111">
        <f t="shared" si="8"/>
        <v>0.6</v>
      </c>
      <c r="H79" s="649"/>
      <c r="I79" s="652"/>
      <c r="J79" s="660"/>
      <c r="K79" s="652"/>
      <c r="L79" s="652"/>
      <c r="M79" s="655"/>
    </row>
    <row r="80" spans="1:13" x14ac:dyDescent="0.25">
      <c r="A80" s="396"/>
      <c r="B80" s="401"/>
      <c r="C80" s="106" t="s">
        <v>160</v>
      </c>
      <c r="D80" s="111">
        <f>'Society data'!E12</f>
        <v>3</v>
      </c>
      <c r="E80" s="111" t="str">
        <f>'Society data'!G12</f>
        <v>Likert scale {1 (lowest) - 5 (highest value)}</v>
      </c>
      <c r="F80" s="111">
        <f t="shared" si="7"/>
        <v>3</v>
      </c>
      <c r="G80" s="111">
        <f t="shared" si="8"/>
        <v>0.6</v>
      </c>
      <c r="H80" s="649"/>
      <c r="I80" s="652"/>
      <c r="J80" s="660"/>
      <c r="K80" s="652"/>
      <c r="L80" s="652"/>
      <c r="M80" s="655"/>
    </row>
    <row r="81" spans="1:13" x14ac:dyDescent="0.25">
      <c r="A81" s="396"/>
      <c r="B81" s="401"/>
      <c r="C81" s="106" t="s">
        <v>162</v>
      </c>
      <c r="D81" s="111">
        <f>'Society data'!E13</f>
        <v>3</v>
      </c>
      <c r="E81" s="111" t="str">
        <f>'Society data'!G13</f>
        <v>Likert scale {1 (lowest) - 5 (highest value)}</v>
      </c>
      <c r="F81" s="111">
        <f t="shared" si="7"/>
        <v>3</v>
      </c>
      <c r="G81" s="111">
        <f t="shared" si="8"/>
        <v>0.6</v>
      </c>
      <c r="H81" s="649"/>
      <c r="I81" s="652"/>
      <c r="J81" s="660"/>
      <c r="K81" s="652"/>
      <c r="L81" s="652"/>
      <c r="M81" s="655"/>
    </row>
    <row r="82" spans="1:13" x14ac:dyDescent="0.25">
      <c r="A82" s="396"/>
      <c r="B82" s="401"/>
      <c r="C82" s="106" t="s">
        <v>164</v>
      </c>
      <c r="D82" s="111">
        <f>'Society data'!E14</f>
        <v>3</v>
      </c>
      <c r="E82" s="111" t="str">
        <f>'Society data'!G14</f>
        <v>Likert scale {1 (lowest) - 5 (highest value)}</v>
      </c>
      <c r="F82" s="111">
        <f t="shared" si="7"/>
        <v>3</v>
      </c>
      <c r="G82" s="111">
        <f t="shared" si="8"/>
        <v>0.6</v>
      </c>
      <c r="H82" s="649"/>
      <c r="I82" s="652"/>
      <c r="J82" s="660"/>
      <c r="K82" s="652"/>
      <c r="L82" s="652"/>
      <c r="M82" s="655"/>
    </row>
    <row r="83" spans="1:13" x14ac:dyDescent="0.25">
      <c r="A83" s="396"/>
      <c r="B83" s="401"/>
      <c r="C83" s="106" t="s">
        <v>166</v>
      </c>
      <c r="D83" s="111">
        <f>'Society data'!E15</f>
        <v>3</v>
      </c>
      <c r="E83" s="111" t="str">
        <f>'Society data'!G15</f>
        <v>Likert scale {1 (lowest) - 5 (highest value)}</v>
      </c>
      <c r="F83" s="111">
        <f t="shared" si="7"/>
        <v>3</v>
      </c>
      <c r="G83" s="111">
        <f t="shared" si="8"/>
        <v>0.6</v>
      </c>
      <c r="H83" s="649"/>
      <c r="I83" s="652"/>
      <c r="J83" s="660"/>
      <c r="K83" s="652"/>
      <c r="L83" s="652"/>
      <c r="M83" s="655"/>
    </row>
    <row r="84" spans="1:13" x14ac:dyDescent="0.25">
      <c r="A84" s="396"/>
      <c r="B84" s="401"/>
      <c r="C84" s="106" t="s">
        <v>168</v>
      </c>
      <c r="D84" s="111">
        <f>'Society data'!E16</f>
        <v>3</v>
      </c>
      <c r="E84" s="111" t="str">
        <f>'Society data'!G16</f>
        <v>Likert scale {1 (lowest) - 5 (highest value)}</v>
      </c>
      <c r="F84" s="111">
        <f t="shared" si="7"/>
        <v>3</v>
      </c>
      <c r="G84" s="111">
        <f t="shared" si="8"/>
        <v>0.6</v>
      </c>
      <c r="H84" s="649"/>
      <c r="I84" s="652"/>
      <c r="J84" s="660"/>
      <c r="K84" s="652"/>
      <c r="L84" s="652"/>
      <c r="M84" s="655"/>
    </row>
    <row r="85" spans="1:13" x14ac:dyDescent="0.25">
      <c r="A85" s="396"/>
      <c r="B85" s="401"/>
      <c r="C85" s="106" t="s">
        <v>30</v>
      </c>
      <c r="D85" s="111">
        <f>'Society data'!E17</f>
        <v>3</v>
      </c>
      <c r="E85" s="111" t="str">
        <f>'Society data'!G17</f>
        <v>Likert scale {1 (lowest) - 5 (highest value)}</v>
      </c>
      <c r="F85" s="111">
        <f t="shared" si="7"/>
        <v>3</v>
      </c>
      <c r="G85" s="111">
        <f t="shared" si="8"/>
        <v>0.6</v>
      </c>
      <c r="H85" s="649"/>
      <c r="I85" s="652"/>
      <c r="J85" s="660"/>
      <c r="K85" s="652"/>
      <c r="L85" s="652"/>
      <c r="M85" s="655"/>
    </row>
    <row r="86" spans="1:13" x14ac:dyDescent="0.25">
      <c r="A86" s="396"/>
      <c r="B86" s="401"/>
      <c r="C86" s="106" t="s">
        <v>31</v>
      </c>
      <c r="D86" s="111">
        <f>'Society data'!E18</f>
        <v>3</v>
      </c>
      <c r="E86" s="111" t="str">
        <f>'Society data'!G18</f>
        <v>Likert scale {1 (lowest) - 5 (highest value)}</v>
      </c>
      <c r="F86" s="111">
        <f t="shared" si="7"/>
        <v>3</v>
      </c>
      <c r="G86" s="111">
        <f t="shared" si="8"/>
        <v>0.6</v>
      </c>
      <c r="H86" s="649"/>
      <c r="I86" s="652"/>
      <c r="J86" s="660"/>
      <c r="K86" s="652"/>
      <c r="L86" s="652"/>
      <c r="M86" s="655"/>
    </row>
    <row r="87" spans="1:13" x14ac:dyDescent="0.25">
      <c r="A87" s="396"/>
      <c r="B87" s="401"/>
      <c r="C87" s="106" t="s">
        <v>32</v>
      </c>
      <c r="D87" s="111">
        <f>'Society data'!E19</f>
        <v>3</v>
      </c>
      <c r="E87" s="111" t="str">
        <f>'Society data'!G19</f>
        <v>Likert scale {1 (lowest) - 5 (highest value)}</v>
      </c>
      <c r="F87" s="111">
        <f t="shared" si="7"/>
        <v>3</v>
      </c>
      <c r="G87" s="111">
        <f t="shared" si="8"/>
        <v>0.6</v>
      </c>
      <c r="H87" s="649"/>
      <c r="I87" s="652"/>
      <c r="J87" s="660"/>
      <c r="K87" s="652"/>
      <c r="L87" s="652"/>
      <c r="M87" s="655"/>
    </row>
    <row r="88" spans="1:13" x14ac:dyDescent="0.25">
      <c r="A88" s="396"/>
      <c r="B88" s="401"/>
      <c r="C88" s="106" t="s">
        <v>170</v>
      </c>
      <c r="D88" s="111">
        <f>'Society data'!E20</f>
        <v>3</v>
      </c>
      <c r="E88" s="111" t="str">
        <f>'Society data'!G20</f>
        <v>Likert scale {1 (lowest) - 5 (highest value)}</v>
      </c>
      <c r="F88" s="111">
        <f t="shared" si="7"/>
        <v>3</v>
      </c>
      <c r="G88" s="111">
        <f t="shared" si="8"/>
        <v>0.6</v>
      </c>
      <c r="H88" s="649"/>
      <c r="I88" s="652"/>
      <c r="J88" s="660"/>
      <c r="K88" s="652"/>
      <c r="L88" s="652"/>
      <c r="M88" s="655"/>
    </row>
    <row r="89" spans="1:13" x14ac:dyDescent="0.25">
      <c r="A89" s="396"/>
      <c r="B89" s="401"/>
      <c r="C89" s="106" t="s">
        <v>172</v>
      </c>
      <c r="D89" s="111">
        <f>'Society data'!E21</f>
        <v>3</v>
      </c>
      <c r="E89" s="111" t="str">
        <f>'Society data'!G21</f>
        <v>Likert scale {1 (lowest) - 5 (highest value)}</v>
      </c>
      <c r="F89" s="111">
        <f t="shared" si="7"/>
        <v>3</v>
      </c>
      <c r="G89" s="111">
        <f t="shared" si="8"/>
        <v>0.6</v>
      </c>
      <c r="H89" s="649"/>
      <c r="I89" s="652"/>
      <c r="J89" s="660"/>
      <c r="K89" s="652"/>
      <c r="L89" s="652"/>
      <c r="M89" s="655"/>
    </row>
    <row r="90" spans="1:13" ht="15.75" thickBot="1" x14ac:dyDescent="0.3">
      <c r="A90" s="397"/>
      <c r="B90" s="402"/>
      <c r="C90" s="107" t="s">
        <v>174</v>
      </c>
      <c r="D90" s="113">
        <f>'Society data'!E22</f>
        <v>3</v>
      </c>
      <c r="E90" s="113" t="str">
        <f>'Society data'!G22</f>
        <v>Likert scale {1 (lowest) - 5 (highest value)}</v>
      </c>
      <c r="F90" s="113">
        <f t="shared" si="7"/>
        <v>3</v>
      </c>
      <c r="G90" s="113">
        <f t="shared" si="8"/>
        <v>0.6</v>
      </c>
      <c r="H90" s="650"/>
      <c r="I90" s="653"/>
      <c r="J90" s="661"/>
      <c r="K90" s="653"/>
      <c r="L90" s="653"/>
      <c r="M90" s="656"/>
    </row>
    <row r="91" spans="1:13" ht="15.75" thickBot="1" x14ac:dyDescent="0.3">
      <c r="A91" s="403" t="s">
        <v>408</v>
      </c>
      <c r="B91" s="43" t="s">
        <v>34</v>
      </c>
      <c r="C91" s="43" t="s">
        <v>35</v>
      </c>
      <c r="D91" s="96">
        <f>'Policy and measure data'!E3</f>
        <v>3</v>
      </c>
      <c r="E91" s="96" t="str">
        <f>'Policy and measure data'!G3</f>
        <v>Likert scale {1 (lowest) - 5 (highest value)}</v>
      </c>
      <c r="F91" s="96">
        <f t="shared" si="7"/>
        <v>3</v>
      </c>
      <c r="G91" s="96">
        <f t="shared" si="8"/>
        <v>0.6</v>
      </c>
      <c r="H91" s="140">
        <f>G91</f>
        <v>0.6</v>
      </c>
      <c r="I91" s="264">
        <f>Weighting!K71</f>
        <v>9.6419437340153458E-2</v>
      </c>
      <c r="J91" s="264">
        <f>H91*I91</f>
        <v>5.785166240409207E-2</v>
      </c>
      <c r="K91" s="651">
        <f>J91+J92+J111</f>
        <v>-5.5676427962489328</v>
      </c>
      <c r="L91" s="651">
        <f>Weighting!N35</f>
        <v>4.5958574469376734E-2</v>
      </c>
      <c r="M91" s="654">
        <f>K91*L91</f>
        <v>-0.2558809260702955</v>
      </c>
    </row>
    <row r="92" spans="1:13" x14ac:dyDescent="0.25">
      <c r="A92" s="404"/>
      <c r="B92" s="400" t="s">
        <v>257</v>
      </c>
      <c r="C92" s="114" t="s">
        <v>176</v>
      </c>
      <c r="D92" s="123">
        <f>'Policy and measure data'!E4</f>
        <v>3</v>
      </c>
      <c r="E92" s="123" t="str">
        <f>'Policy and measure data'!G4</f>
        <v>Likert scale {1 (lowest) - 5 (highest value)}</v>
      </c>
      <c r="F92" s="123">
        <f t="shared" si="7"/>
        <v>3</v>
      </c>
      <c r="G92" s="123">
        <f t="shared" si="8"/>
        <v>0.6</v>
      </c>
      <c r="H92" s="648">
        <f>SUM(G92:G110)</f>
        <v>9.4499999999999975</v>
      </c>
      <c r="I92" s="651">
        <f>Weighting!K72*-1</f>
        <v>-0.61935208866155156</v>
      </c>
      <c r="J92" s="651">
        <f>H92*I92</f>
        <v>-5.8528772378516605</v>
      </c>
      <c r="K92" s="652"/>
      <c r="L92" s="652"/>
      <c r="M92" s="655"/>
    </row>
    <row r="93" spans="1:13" x14ac:dyDescent="0.25">
      <c r="A93" s="404"/>
      <c r="B93" s="401"/>
      <c r="C93" s="106" t="s">
        <v>178</v>
      </c>
      <c r="D93" s="111">
        <f>'Policy and measure data'!E5</f>
        <v>3</v>
      </c>
      <c r="E93" s="111" t="str">
        <f>'Policy and measure data'!G5</f>
        <v>Likert scale {1 (lowest) - 5 (highest value)}</v>
      </c>
      <c r="F93" s="111">
        <f t="shared" si="7"/>
        <v>3</v>
      </c>
      <c r="G93" s="111">
        <f t="shared" si="8"/>
        <v>0.6</v>
      </c>
      <c r="H93" s="649"/>
      <c r="I93" s="652"/>
      <c r="J93" s="660"/>
      <c r="K93" s="652"/>
      <c r="L93" s="652"/>
      <c r="M93" s="655"/>
    </row>
    <row r="94" spans="1:13" x14ac:dyDescent="0.25">
      <c r="A94" s="404"/>
      <c r="B94" s="401"/>
      <c r="C94" s="106" t="s">
        <v>180</v>
      </c>
      <c r="D94" s="111">
        <f>'Policy and measure data'!E6</f>
        <v>3</v>
      </c>
      <c r="E94" s="111" t="str">
        <f>'Policy and measure data'!G6</f>
        <v>Likert scale {1 (lowest) - 5 (highest value)}</v>
      </c>
      <c r="F94" s="111">
        <f t="shared" si="7"/>
        <v>3</v>
      </c>
      <c r="G94" s="111">
        <f t="shared" si="8"/>
        <v>0.6</v>
      </c>
      <c r="H94" s="649"/>
      <c r="I94" s="652"/>
      <c r="J94" s="660"/>
      <c r="K94" s="652"/>
      <c r="L94" s="652"/>
      <c r="M94" s="655"/>
    </row>
    <row r="95" spans="1:13" x14ac:dyDescent="0.25">
      <c r="A95" s="404"/>
      <c r="B95" s="401"/>
      <c r="C95" s="106" t="s">
        <v>182</v>
      </c>
      <c r="D95" s="111">
        <f>'Policy and measure data'!E7</f>
        <v>3</v>
      </c>
      <c r="E95" s="111" t="str">
        <f>'Policy and measure data'!G7</f>
        <v>Likert scale {1 (lowest) - 5 (highest value)}</v>
      </c>
      <c r="F95" s="111">
        <f t="shared" si="7"/>
        <v>3</v>
      </c>
      <c r="G95" s="111">
        <f t="shared" si="8"/>
        <v>0.6</v>
      </c>
      <c r="H95" s="649"/>
      <c r="I95" s="652"/>
      <c r="J95" s="660"/>
      <c r="K95" s="652"/>
      <c r="L95" s="652"/>
      <c r="M95" s="655"/>
    </row>
    <row r="96" spans="1:13" x14ac:dyDescent="0.25">
      <c r="A96" s="404"/>
      <c r="B96" s="401"/>
      <c r="C96" s="106" t="s">
        <v>184</v>
      </c>
      <c r="D96" s="111">
        <f>'Policy and measure data'!E8</f>
        <v>3</v>
      </c>
      <c r="E96" s="111" t="str">
        <f>'Policy and measure data'!G8</f>
        <v>Likert scale {1 (lowest) - 5 (highest value)}</v>
      </c>
      <c r="F96" s="111">
        <f t="shared" si="7"/>
        <v>3</v>
      </c>
      <c r="G96" s="111">
        <f t="shared" si="8"/>
        <v>0.6</v>
      </c>
      <c r="H96" s="649"/>
      <c r="I96" s="652"/>
      <c r="J96" s="660"/>
      <c r="K96" s="652"/>
      <c r="L96" s="652"/>
      <c r="M96" s="655"/>
    </row>
    <row r="97" spans="1:13" x14ac:dyDescent="0.25">
      <c r="A97" s="404"/>
      <c r="B97" s="401"/>
      <c r="C97" s="106" t="s">
        <v>186</v>
      </c>
      <c r="D97" s="111">
        <f>'Policy and measure data'!E9</f>
        <v>3</v>
      </c>
      <c r="E97" s="111" t="str">
        <f>'Policy and measure data'!G9</f>
        <v>Likert scale {1 (lowest) - 5 (highest value)}</v>
      </c>
      <c r="F97" s="111">
        <f t="shared" si="7"/>
        <v>3</v>
      </c>
      <c r="G97" s="111">
        <f t="shared" si="8"/>
        <v>0.6</v>
      </c>
      <c r="H97" s="649"/>
      <c r="I97" s="652"/>
      <c r="J97" s="660"/>
      <c r="K97" s="652"/>
      <c r="L97" s="652"/>
      <c r="M97" s="655"/>
    </row>
    <row r="98" spans="1:13" x14ac:dyDescent="0.25">
      <c r="A98" s="404"/>
      <c r="B98" s="401"/>
      <c r="C98" s="106" t="s">
        <v>259</v>
      </c>
      <c r="D98" s="111">
        <f>'Policy and measure data'!E10</f>
        <v>3</v>
      </c>
      <c r="E98" s="111" t="str">
        <f>'Policy and measure data'!G10</f>
        <v>Likert scale {1 (lowest) - 5 (highest value)}</v>
      </c>
      <c r="F98" s="111">
        <f t="shared" si="7"/>
        <v>3</v>
      </c>
      <c r="G98" s="111">
        <f t="shared" si="8"/>
        <v>0.6</v>
      </c>
      <c r="H98" s="649"/>
      <c r="I98" s="652"/>
      <c r="J98" s="660"/>
      <c r="K98" s="652"/>
      <c r="L98" s="652"/>
      <c r="M98" s="655"/>
    </row>
    <row r="99" spans="1:13" x14ac:dyDescent="0.25">
      <c r="A99" s="404"/>
      <c r="B99" s="401"/>
      <c r="C99" s="106" t="s">
        <v>188</v>
      </c>
      <c r="D99" s="111">
        <f>'Policy and measure data'!E11</f>
        <v>3</v>
      </c>
      <c r="E99" s="111" t="str">
        <f>'Policy and measure data'!G11</f>
        <v>Likert scale {1 (lowest) - 5 (highest value)}</v>
      </c>
      <c r="F99" s="111">
        <f t="shared" si="7"/>
        <v>3</v>
      </c>
      <c r="G99" s="111">
        <f t="shared" si="8"/>
        <v>0.6</v>
      </c>
      <c r="H99" s="649"/>
      <c r="I99" s="652"/>
      <c r="J99" s="660"/>
      <c r="K99" s="652"/>
      <c r="L99" s="652"/>
      <c r="M99" s="655"/>
    </row>
    <row r="100" spans="1:13" x14ac:dyDescent="0.25">
      <c r="A100" s="404"/>
      <c r="B100" s="401"/>
      <c r="C100" s="106" t="s">
        <v>190</v>
      </c>
      <c r="D100" s="111">
        <f>'Policy and measure data'!E12</f>
        <v>3</v>
      </c>
      <c r="E100" s="111" t="str">
        <f>'Policy and measure data'!G12</f>
        <v>Likert scale {1 (lowest) - 5 (highest value)}</v>
      </c>
      <c r="F100" s="111">
        <f t="shared" si="7"/>
        <v>3</v>
      </c>
      <c r="G100" s="111">
        <f t="shared" si="8"/>
        <v>0.6</v>
      </c>
      <c r="H100" s="649"/>
      <c r="I100" s="652"/>
      <c r="J100" s="660"/>
      <c r="K100" s="652"/>
      <c r="L100" s="652"/>
      <c r="M100" s="655"/>
    </row>
    <row r="101" spans="1:13" x14ac:dyDescent="0.25">
      <c r="A101" s="404"/>
      <c r="B101" s="401"/>
      <c r="C101" s="106" t="s">
        <v>36</v>
      </c>
      <c r="D101" s="111">
        <f>'Policy and measure data'!E13</f>
        <v>3</v>
      </c>
      <c r="E101" s="111" t="str">
        <f>'Policy and measure data'!G13</f>
        <v>Likert scale {1 (lowest) - 5 (highest value)}</v>
      </c>
      <c r="F101" s="111">
        <f t="shared" si="7"/>
        <v>3</v>
      </c>
      <c r="G101" s="111">
        <f t="shared" si="8"/>
        <v>0.6</v>
      </c>
      <c r="H101" s="649"/>
      <c r="I101" s="652"/>
      <c r="J101" s="660"/>
      <c r="K101" s="652"/>
      <c r="L101" s="652"/>
      <c r="M101" s="655"/>
    </row>
    <row r="102" spans="1:13" x14ac:dyDescent="0.25">
      <c r="A102" s="404"/>
      <c r="B102" s="401"/>
      <c r="C102" s="106" t="s">
        <v>192</v>
      </c>
      <c r="D102" s="111">
        <f>'Policy and measure data'!E14</f>
        <v>3</v>
      </c>
      <c r="E102" s="111" t="str">
        <f>'Policy and measure data'!G14</f>
        <v>Likert scale {1 (lowest) - 5 (highest value)}</v>
      </c>
      <c r="F102" s="111">
        <f t="shared" si="7"/>
        <v>3</v>
      </c>
      <c r="G102" s="111">
        <f t="shared" si="8"/>
        <v>0.6</v>
      </c>
      <c r="H102" s="649"/>
      <c r="I102" s="652"/>
      <c r="J102" s="660"/>
      <c r="K102" s="652"/>
      <c r="L102" s="652"/>
      <c r="M102" s="655"/>
    </row>
    <row r="103" spans="1:13" x14ac:dyDescent="0.25">
      <c r="A103" s="404"/>
      <c r="B103" s="401"/>
      <c r="C103" s="106" t="s">
        <v>194</v>
      </c>
      <c r="D103" s="111">
        <f>'Policy and measure data'!E15</f>
        <v>3</v>
      </c>
      <c r="E103" s="111" t="str">
        <f>'Policy and measure data'!G15</f>
        <v>Likert scale {1 (lowest) - 5 (highest value)}</v>
      </c>
      <c r="F103" s="111">
        <f t="shared" si="7"/>
        <v>3</v>
      </c>
      <c r="G103" s="111">
        <f t="shared" si="8"/>
        <v>0.6</v>
      </c>
      <c r="H103" s="649"/>
      <c r="I103" s="652"/>
      <c r="J103" s="660"/>
      <c r="K103" s="652"/>
      <c r="L103" s="652"/>
      <c r="M103" s="655"/>
    </row>
    <row r="104" spans="1:13" x14ac:dyDescent="0.25">
      <c r="A104" s="404"/>
      <c r="B104" s="401"/>
      <c r="C104" s="106" t="s">
        <v>196</v>
      </c>
      <c r="D104" s="111">
        <f>'Policy and measure data'!E16</f>
        <v>50</v>
      </c>
      <c r="E104" s="111" t="str">
        <f>'Policy and measure data'!G16</f>
        <v>Percentage (%)</v>
      </c>
      <c r="F104" s="111">
        <f>D104/20</f>
        <v>2.5</v>
      </c>
      <c r="G104" s="111">
        <f t="shared" si="8"/>
        <v>0.5</v>
      </c>
      <c r="H104" s="649"/>
      <c r="I104" s="652"/>
      <c r="J104" s="660"/>
      <c r="K104" s="652"/>
      <c r="L104" s="652"/>
      <c r="M104" s="655"/>
    </row>
    <row r="105" spans="1:13" x14ac:dyDescent="0.25">
      <c r="A105" s="404"/>
      <c r="B105" s="401"/>
      <c r="C105" s="106" t="s">
        <v>198</v>
      </c>
      <c r="D105" s="111">
        <f>'Policy and measure data'!E17</f>
        <v>3</v>
      </c>
      <c r="E105" s="111" t="str">
        <f>'Policy and measure data'!G17</f>
        <v>Likert scale {1 (lowest) - 5 (highest value)}</v>
      </c>
      <c r="F105" s="111">
        <f>D105</f>
        <v>3</v>
      </c>
      <c r="G105" s="111">
        <f t="shared" si="8"/>
        <v>0.6</v>
      </c>
      <c r="H105" s="649"/>
      <c r="I105" s="652"/>
      <c r="J105" s="660"/>
      <c r="K105" s="652"/>
      <c r="L105" s="652"/>
      <c r="M105" s="655"/>
    </row>
    <row r="106" spans="1:13" x14ac:dyDescent="0.25">
      <c r="A106" s="404"/>
      <c r="B106" s="401"/>
      <c r="C106" s="106" t="s">
        <v>200</v>
      </c>
      <c r="D106" s="111">
        <f>'Policy and measure data'!E18</f>
        <v>3</v>
      </c>
      <c r="E106" s="111" t="str">
        <f>'Policy and measure data'!G18</f>
        <v>Likert scale {1 (lowest) - 5 (highest value)}</v>
      </c>
      <c r="F106" s="111">
        <f>D106</f>
        <v>3</v>
      </c>
      <c r="G106" s="111">
        <f t="shared" si="8"/>
        <v>0.6</v>
      </c>
      <c r="H106" s="649"/>
      <c r="I106" s="652"/>
      <c r="J106" s="660"/>
      <c r="K106" s="652"/>
      <c r="L106" s="652"/>
      <c r="M106" s="655"/>
    </row>
    <row r="107" spans="1:13" x14ac:dyDescent="0.25">
      <c r="A107" s="404"/>
      <c r="B107" s="401"/>
      <c r="C107" s="106" t="s">
        <v>262</v>
      </c>
      <c r="D107" s="111">
        <f>'Policy and measure data'!E19</f>
        <v>20</v>
      </c>
      <c r="E107" s="111" t="str">
        <f>'Policy and measure data'!G19</f>
        <v>Percentage (%)</v>
      </c>
      <c r="F107" s="111">
        <f>D107/20</f>
        <v>1</v>
      </c>
      <c r="G107" s="111">
        <f t="shared" si="8"/>
        <v>0.2</v>
      </c>
      <c r="H107" s="649"/>
      <c r="I107" s="652"/>
      <c r="J107" s="660"/>
      <c r="K107" s="652"/>
      <c r="L107" s="652"/>
      <c r="M107" s="655"/>
    </row>
    <row r="108" spans="1:13" x14ac:dyDescent="0.25">
      <c r="A108" s="404"/>
      <c r="B108" s="401"/>
      <c r="C108" s="106" t="s">
        <v>202</v>
      </c>
      <c r="D108" s="111">
        <f>'Policy and measure data'!E20</f>
        <v>5</v>
      </c>
      <c r="E108" s="111" t="str">
        <f>'Policy and measure data'!G20</f>
        <v>Percentage (%)</v>
      </c>
      <c r="F108" s="111">
        <f t="shared" ref="F108:F110" si="9">D108/20</f>
        <v>0.25</v>
      </c>
      <c r="G108" s="111">
        <f t="shared" si="8"/>
        <v>0.05</v>
      </c>
      <c r="H108" s="649"/>
      <c r="I108" s="652"/>
      <c r="J108" s="660"/>
      <c r="K108" s="652"/>
      <c r="L108" s="652"/>
      <c r="M108" s="655"/>
    </row>
    <row r="109" spans="1:13" x14ac:dyDescent="0.25">
      <c r="A109" s="404"/>
      <c r="B109" s="401"/>
      <c r="C109" s="106" t="s">
        <v>204</v>
      </c>
      <c r="D109" s="111">
        <f>'Policy and measure data'!E21</f>
        <v>20</v>
      </c>
      <c r="E109" s="111" t="str">
        <f>'Policy and measure data'!G21</f>
        <v>Percentage (%)</v>
      </c>
      <c r="F109" s="111">
        <f t="shared" si="9"/>
        <v>1</v>
      </c>
      <c r="G109" s="111">
        <f t="shared" si="8"/>
        <v>0.2</v>
      </c>
      <c r="H109" s="649"/>
      <c r="I109" s="652"/>
      <c r="J109" s="660"/>
      <c r="K109" s="652"/>
      <c r="L109" s="652"/>
      <c r="M109" s="655"/>
    </row>
    <row r="110" spans="1:13" ht="15.75" thickBot="1" x14ac:dyDescent="0.3">
      <c r="A110" s="404"/>
      <c r="B110" s="402"/>
      <c r="C110" s="107" t="s">
        <v>206</v>
      </c>
      <c r="D110" s="113">
        <f>'Policy and measure data'!E22</f>
        <v>10</v>
      </c>
      <c r="E110" s="113" t="str">
        <f>'Policy and measure data'!G22</f>
        <v>Percentage (%)</v>
      </c>
      <c r="F110" s="113">
        <f t="shared" si="9"/>
        <v>0.5</v>
      </c>
      <c r="G110" s="113">
        <f t="shared" si="8"/>
        <v>0.1</v>
      </c>
      <c r="H110" s="650"/>
      <c r="I110" s="653"/>
      <c r="J110" s="661"/>
      <c r="K110" s="652"/>
      <c r="L110" s="652"/>
      <c r="M110" s="655"/>
    </row>
    <row r="111" spans="1:13" x14ac:dyDescent="0.25">
      <c r="A111" s="404"/>
      <c r="B111" s="398" t="s">
        <v>208</v>
      </c>
      <c r="C111" s="114" t="s">
        <v>209</v>
      </c>
      <c r="D111" s="123">
        <f>'Policy and measure data'!E23</f>
        <v>1</v>
      </c>
      <c r="E111" s="123" t="str">
        <f>'Policy and measure data'!G23</f>
        <v>Likert scale {1 (lowest) - 5 (highest value)}</v>
      </c>
      <c r="F111" s="123">
        <f>D111</f>
        <v>1</v>
      </c>
      <c r="G111" s="123">
        <f t="shared" si="8"/>
        <v>0.2</v>
      </c>
      <c r="H111" s="648">
        <f>SUM(G111:G114)</f>
        <v>0.8</v>
      </c>
      <c r="I111" s="651">
        <f>Weighting!K73</f>
        <v>0.28422847399829498</v>
      </c>
      <c r="J111" s="651">
        <f>H111*I111</f>
        <v>0.227382779198636</v>
      </c>
      <c r="K111" s="652"/>
      <c r="L111" s="652"/>
      <c r="M111" s="655"/>
    </row>
    <row r="112" spans="1:13" x14ac:dyDescent="0.25">
      <c r="A112" s="404"/>
      <c r="B112" s="406"/>
      <c r="C112" s="106" t="s">
        <v>211</v>
      </c>
      <c r="D112" s="111">
        <f>'Policy and measure data'!E24</f>
        <v>1</v>
      </c>
      <c r="E112" s="111" t="str">
        <f>'Policy and measure data'!G24</f>
        <v>Likert scale {1 (lowest) - 5 (highest value)}</v>
      </c>
      <c r="F112" s="111">
        <f t="shared" ref="F112:F117" si="10">D112</f>
        <v>1</v>
      </c>
      <c r="G112" s="111">
        <f>F112/5</f>
        <v>0.2</v>
      </c>
      <c r="H112" s="649"/>
      <c r="I112" s="652"/>
      <c r="J112" s="660"/>
      <c r="K112" s="652"/>
      <c r="L112" s="652"/>
      <c r="M112" s="655"/>
    </row>
    <row r="113" spans="1:13" x14ac:dyDescent="0.25">
      <c r="A113" s="404"/>
      <c r="B113" s="406"/>
      <c r="C113" s="106" t="s">
        <v>213</v>
      </c>
      <c r="D113" s="111">
        <f>'Policy and measure data'!E25</f>
        <v>1</v>
      </c>
      <c r="E113" s="111" t="str">
        <f>'Policy and measure data'!G25</f>
        <v>Likert scale {1 (lowest) - 5 (highest value)}</v>
      </c>
      <c r="F113" s="111">
        <f t="shared" si="10"/>
        <v>1</v>
      </c>
      <c r="G113" s="111">
        <f t="shared" ref="G113:G135" si="11">F113/5</f>
        <v>0.2</v>
      </c>
      <c r="H113" s="649"/>
      <c r="I113" s="652"/>
      <c r="J113" s="660"/>
      <c r="K113" s="652"/>
      <c r="L113" s="652"/>
      <c r="M113" s="655"/>
    </row>
    <row r="114" spans="1:13" ht="15.75" thickBot="1" x14ac:dyDescent="0.3">
      <c r="A114" s="405"/>
      <c r="B114" s="399"/>
      <c r="C114" s="107" t="s">
        <v>215</v>
      </c>
      <c r="D114" s="113">
        <f>'Policy and measure data'!E26</f>
        <v>1</v>
      </c>
      <c r="E114" s="113" t="str">
        <f>'Policy and measure data'!G26</f>
        <v>Likert scale {1 (lowest) - 5 (highest value)}</v>
      </c>
      <c r="F114" s="113">
        <f t="shared" si="10"/>
        <v>1</v>
      </c>
      <c r="G114" s="113">
        <f t="shared" si="11"/>
        <v>0.2</v>
      </c>
      <c r="H114" s="650"/>
      <c r="I114" s="653"/>
      <c r="J114" s="661"/>
      <c r="K114" s="653"/>
      <c r="L114" s="653"/>
      <c r="M114" s="656"/>
    </row>
    <row r="115" spans="1:13" x14ac:dyDescent="0.25">
      <c r="A115" s="377" t="s">
        <v>37</v>
      </c>
      <c r="B115" s="380" t="s">
        <v>244</v>
      </c>
      <c r="C115" s="136" t="s">
        <v>38</v>
      </c>
      <c r="D115" s="123">
        <f>'Social acceptance data'!E3</f>
        <v>3</v>
      </c>
      <c r="E115" s="123" t="str">
        <f>'Social acceptance data'!G3</f>
        <v>Likert scale {1 (lowest) - 5 (highest value)}</v>
      </c>
      <c r="F115" s="123">
        <f t="shared" si="10"/>
        <v>3</v>
      </c>
      <c r="G115" s="123">
        <f t="shared" si="11"/>
        <v>0.6</v>
      </c>
      <c r="H115" s="648">
        <f>SUM(G115:G121)</f>
        <v>3.0999999999999996</v>
      </c>
      <c r="I115" s="651">
        <f>Weighting!I79</f>
        <v>0.75</v>
      </c>
      <c r="J115" s="651">
        <f>H115*I115</f>
        <v>2.3249999999999997</v>
      </c>
      <c r="K115" s="651">
        <f>J115+J122</f>
        <v>3.0749999999999997</v>
      </c>
      <c r="L115" s="651">
        <f>Weighting!N36</f>
        <v>8.050957551603681E-2</v>
      </c>
      <c r="M115" s="654">
        <f>K115*L115</f>
        <v>0.24756694471181317</v>
      </c>
    </row>
    <row r="116" spans="1:13" x14ac:dyDescent="0.25">
      <c r="A116" s="378"/>
      <c r="B116" s="381"/>
      <c r="C116" s="109" t="s">
        <v>39</v>
      </c>
      <c r="D116" s="111">
        <f>'Social acceptance data'!E4</f>
        <v>3</v>
      </c>
      <c r="E116" s="111" t="str">
        <f>'Social acceptance data'!G4</f>
        <v>Likert scale {1 (lowest) - 5 (highest value)}</v>
      </c>
      <c r="F116" s="111">
        <f t="shared" si="10"/>
        <v>3</v>
      </c>
      <c r="G116" s="111">
        <f t="shared" si="11"/>
        <v>0.6</v>
      </c>
      <c r="H116" s="649"/>
      <c r="I116" s="652"/>
      <c r="J116" s="660"/>
      <c r="K116" s="652"/>
      <c r="L116" s="652"/>
      <c r="M116" s="655"/>
    </row>
    <row r="117" spans="1:13" x14ac:dyDescent="0.25">
      <c r="A117" s="378"/>
      <c r="B117" s="381"/>
      <c r="C117" s="109" t="s">
        <v>217</v>
      </c>
      <c r="D117" s="111">
        <f>'Social acceptance data'!E5</f>
        <v>3</v>
      </c>
      <c r="E117" s="111" t="str">
        <f>'Social acceptance data'!G5</f>
        <v>Likert scale {1 (lowest) - 5 (highest value)}</v>
      </c>
      <c r="F117" s="111">
        <f t="shared" si="10"/>
        <v>3</v>
      </c>
      <c r="G117" s="111">
        <f t="shared" si="11"/>
        <v>0.6</v>
      </c>
      <c r="H117" s="649"/>
      <c r="I117" s="652"/>
      <c r="J117" s="660"/>
      <c r="K117" s="652"/>
      <c r="L117" s="652"/>
      <c r="M117" s="655"/>
    </row>
    <row r="118" spans="1:13" x14ac:dyDescent="0.25">
      <c r="A118" s="378"/>
      <c r="B118" s="381"/>
      <c r="C118" s="109" t="s">
        <v>40</v>
      </c>
      <c r="D118" s="111">
        <f>'Social acceptance data'!E6</f>
        <v>20</v>
      </c>
      <c r="E118" s="111" t="str">
        <f>'Social acceptance data'!G6</f>
        <v>Percentage (%)</v>
      </c>
      <c r="F118" s="111">
        <f>D118/20</f>
        <v>1</v>
      </c>
      <c r="G118" s="111">
        <f t="shared" si="11"/>
        <v>0.2</v>
      </c>
      <c r="H118" s="649"/>
      <c r="I118" s="652"/>
      <c r="J118" s="660"/>
      <c r="K118" s="652"/>
      <c r="L118" s="652"/>
      <c r="M118" s="655"/>
    </row>
    <row r="119" spans="1:13" x14ac:dyDescent="0.25">
      <c r="A119" s="378"/>
      <c r="B119" s="381"/>
      <c r="C119" s="109" t="s">
        <v>41</v>
      </c>
      <c r="D119" s="111">
        <f>'Social acceptance data'!E7</f>
        <v>10</v>
      </c>
      <c r="E119" s="111" t="str">
        <f>'Social acceptance data'!G7</f>
        <v>Percentage (%)</v>
      </c>
      <c r="F119" s="111">
        <f t="shared" ref="F119:F121" si="12">D119/20</f>
        <v>0.5</v>
      </c>
      <c r="G119" s="111">
        <f t="shared" si="11"/>
        <v>0.1</v>
      </c>
      <c r="H119" s="649"/>
      <c r="I119" s="652"/>
      <c r="J119" s="660"/>
      <c r="K119" s="652"/>
      <c r="L119" s="652"/>
      <c r="M119" s="655"/>
    </row>
    <row r="120" spans="1:13" x14ac:dyDescent="0.25">
      <c r="A120" s="378"/>
      <c r="B120" s="381"/>
      <c r="C120" s="109" t="s">
        <v>219</v>
      </c>
      <c r="D120" s="111">
        <f>'Social acceptance data'!E8</f>
        <v>50</v>
      </c>
      <c r="E120" s="111" t="str">
        <f>'Social acceptance data'!G8</f>
        <v>Percentage (%)</v>
      </c>
      <c r="F120" s="111">
        <f t="shared" si="12"/>
        <v>2.5</v>
      </c>
      <c r="G120" s="111">
        <f t="shared" si="11"/>
        <v>0.5</v>
      </c>
      <c r="H120" s="649"/>
      <c r="I120" s="652"/>
      <c r="J120" s="660"/>
      <c r="K120" s="652"/>
      <c r="L120" s="652"/>
      <c r="M120" s="655"/>
    </row>
    <row r="121" spans="1:13" ht="15.75" thickBot="1" x14ac:dyDescent="0.3">
      <c r="A121" s="378"/>
      <c r="B121" s="382"/>
      <c r="C121" s="137" t="s">
        <v>42</v>
      </c>
      <c r="D121" s="113">
        <f>'Social acceptance data'!E9</f>
        <v>50</v>
      </c>
      <c r="E121" s="113" t="str">
        <f>'Social acceptance data'!G9</f>
        <v>Percentage (%)</v>
      </c>
      <c r="F121" s="113">
        <f t="shared" si="12"/>
        <v>2.5</v>
      </c>
      <c r="G121" s="113">
        <f t="shared" si="11"/>
        <v>0.5</v>
      </c>
      <c r="H121" s="650"/>
      <c r="I121" s="653"/>
      <c r="J121" s="661"/>
      <c r="K121" s="652"/>
      <c r="L121" s="652"/>
      <c r="M121" s="655"/>
    </row>
    <row r="122" spans="1:13" x14ac:dyDescent="0.25">
      <c r="A122" s="378"/>
      <c r="B122" s="383" t="s">
        <v>250</v>
      </c>
      <c r="C122" s="136" t="s">
        <v>44</v>
      </c>
      <c r="D122" s="123">
        <f>'Social acceptance data'!E10</f>
        <v>3</v>
      </c>
      <c r="E122" s="123" t="str">
        <f>'Social acceptance data'!G10</f>
        <v>Likert scale {1 (lowest) - 5 (highest value)}</v>
      </c>
      <c r="F122" s="123">
        <f>D122</f>
        <v>3</v>
      </c>
      <c r="G122" s="123">
        <f t="shared" si="11"/>
        <v>0.6</v>
      </c>
      <c r="H122" s="648">
        <f>SUM(G122:G126)</f>
        <v>3</v>
      </c>
      <c r="I122" s="651">
        <f>Weighting!I80</f>
        <v>0.25</v>
      </c>
      <c r="J122" s="651">
        <f>H122*I122</f>
        <v>0.75</v>
      </c>
      <c r="K122" s="652"/>
      <c r="L122" s="652"/>
      <c r="M122" s="655"/>
    </row>
    <row r="123" spans="1:13" x14ac:dyDescent="0.25">
      <c r="A123" s="378"/>
      <c r="B123" s="384"/>
      <c r="C123" s="109" t="s">
        <v>46</v>
      </c>
      <c r="D123" s="111">
        <f>'Social acceptance data'!E11</f>
        <v>3</v>
      </c>
      <c r="E123" s="111" t="str">
        <f>'Social acceptance data'!G11</f>
        <v>Likert scale {1 (lowest) - 5 (highest value)}</v>
      </c>
      <c r="F123" s="111">
        <f t="shared" ref="F123:F128" si="13">D123</f>
        <v>3</v>
      </c>
      <c r="G123" s="111">
        <f t="shared" si="11"/>
        <v>0.6</v>
      </c>
      <c r="H123" s="649"/>
      <c r="I123" s="652"/>
      <c r="J123" s="660"/>
      <c r="K123" s="652"/>
      <c r="L123" s="652"/>
      <c r="M123" s="655"/>
    </row>
    <row r="124" spans="1:13" ht="30" x14ac:dyDescent="0.25">
      <c r="A124" s="378"/>
      <c r="B124" s="384"/>
      <c r="C124" s="109" t="s">
        <v>251</v>
      </c>
      <c r="D124" s="111">
        <f>'Social acceptance data'!E12</f>
        <v>3</v>
      </c>
      <c r="E124" s="111" t="str">
        <f>'Social acceptance data'!G12</f>
        <v>Likert scale {1 (lowest) - 5 (highest value)}</v>
      </c>
      <c r="F124" s="111">
        <f t="shared" si="13"/>
        <v>3</v>
      </c>
      <c r="G124" s="111">
        <f t="shared" si="11"/>
        <v>0.6</v>
      </c>
      <c r="H124" s="649"/>
      <c r="I124" s="652"/>
      <c r="J124" s="660"/>
      <c r="K124" s="652"/>
      <c r="L124" s="652"/>
      <c r="M124" s="655"/>
    </row>
    <row r="125" spans="1:13" ht="30" x14ac:dyDescent="0.25">
      <c r="A125" s="378"/>
      <c r="B125" s="384"/>
      <c r="C125" s="109" t="s">
        <v>48</v>
      </c>
      <c r="D125" s="111">
        <f>'Social acceptance data'!E13</f>
        <v>3</v>
      </c>
      <c r="E125" s="111" t="str">
        <f>'Social acceptance data'!G13</f>
        <v>Likert scale {1 (lowest) - 5 (highest value)}</v>
      </c>
      <c r="F125" s="111">
        <f t="shared" si="13"/>
        <v>3</v>
      </c>
      <c r="G125" s="111">
        <f t="shared" si="11"/>
        <v>0.6</v>
      </c>
      <c r="H125" s="649"/>
      <c r="I125" s="652"/>
      <c r="J125" s="660"/>
      <c r="K125" s="652"/>
      <c r="L125" s="652"/>
      <c r="M125" s="655"/>
    </row>
    <row r="126" spans="1:13" ht="20.25" customHeight="1" thickBot="1" x14ac:dyDescent="0.3">
      <c r="A126" s="379"/>
      <c r="B126" s="385"/>
      <c r="C126" s="137" t="s">
        <v>254</v>
      </c>
      <c r="D126" s="113">
        <f>'Social acceptance data'!E14</f>
        <v>3</v>
      </c>
      <c r="E126" s="113" t="str">
        <f>'Social acceptance data'!G14</f>
        <v>Likert scale {1 (lowest) - 5 (highest value)}</v>
      </c>
      <c r="F126" s="113">
        <f t="shared" si="13"/>
        <v>3</v>
      </c>
      <c r="G126" s="113">
        <f t="shared" si="11"/>
        <v>0.6</v>
      </c>
      <c r="H126" s="650"/>
      <c r="I126" s="653"/>
      <c r="J126" s="661"/>
      <c r="K126" s="653"/>
      <c r="L126" s="653"/>
      <c r="M126" s="656"/>
    </row>
    <row r="127" spans="1:13" ht="15.75" thickBot="1" x14ac:dyDescent="0.3">
      <c r="A127" s="386" t="s">
        <v>49</v>
      </c>
      <c r="B127" s="43" t="s">
        <v>238</v>
      </c>
      <c r="C127" s="43" t="s">
        <v>50</v>
      </c>
      <c r="D127" s="96">
        <f>'User uptake data'!E3</f>
        <v>3</v>
      </c>
      <c r="E127" s="96" t="str">
        <f>'User uptake data'!G3</f>
        <v>Likert scale {1 (lowest) - 5 (highest value)}</v>
      </c>
      <c r="F127" s="96">
        <f t="shared" si="13"/>
        <v>3</v>
      </c>
      <c r="G127" s="96">
        <f t="shared" si="11"/>
        <v>0.6</v>
      </c>
      <c r="H127" s="140">
        <f>G127</f>
        <v>0.6</v>
      </c>
      <c r="I127" s="264">
        <f>Weighting!AD73</f>
        <v>6.2531538056928029E-2</v>
      </c>
      <c r="J127" s="264">
        <f>H127*I127</f>
        <v>3.7518922834156816E-2</v>
      </c>
      <c r="K127" s="651">
        <f>J127+J128+J133+J134+J135</f>
        <v>1.0358474230626622</v>
      </c>
      <c r="L127" s="651">
        <f>Weighting!N37</f>
        <v>9.5501812693069038E-2</v>
      </c>
      <c r="M127" s="654">
        <f>K127*L127</f>
        <v>9.8925306575928601E-2</v>
      </c>
    </row>
    <row r="128" spans="1:13" x14ac:dyDescent="0.25">
      <c r="A128" s="387"/>
      <c r="B128" s="389" t="s">
        <v>237</v>
      </c>
      <c r="C128" s="114" t="s">
        <v>51</v>
      </c>
      <c r="D128" s="123">
        <f>'User uptake data'!E4</f>
        <v>3</v>
      </c>
      <c r="E128" s="123" t="str">
        <f>'User uptake data'!G4</f>
        <v>Likert scale {1 (lowest) - 5 (highest value)}</v>
      </c>
      <c r="F128" s="123">
        <f t="shared" si="13"/>
        <v>3</v>
      </c>
      <c r="G128" s="123">
        <f t="shared" si="11"/>
        <v>0.6</v>
      </c>
      <c r="H128" s="648">
        <f>SUM(G128:G132)</f>
        <v>2.9000000000000004</v>
      </c>
      <c r="I128" s="651">
        <f>Weighting!AD74</f>
        <v>0.32991575480076912</v>
      </c>
      <c r="J128" s="651">
        <f>H128*I128</f>
        <v>0.95675568892223062</v>
      </c>
      <c r="K128" s="652"/>
      <c r="L128" s="652"/>
      <c r="M128" s="655"/>
    </row>
    <row r="129" spans="1:13" x14ac:dyDescent="0.25">
      <c r="A129" s="387"/>
      <c r="B129" s="390"/>
      <c r="C129" s="106" t="s">
        <v>221</v>
      </c>
      <c r="D129" s="111">
        <f>'User uptake data'!E5</f>
        <v>50</v>
      </c>
      <c r="E129" s="111" t="str">
        <f>'User uptake data'!G5</f>
        <v>Percentage (%)</v>
      </c>
      <c r="F129" s="111">
        <f>D129/20</f>
        <v>2.5</v>
      </c>
      <c r="G129" s="111">
        <f t="shared" si="11"/>
        <v>0.5</v>
      </c>
      <c r="H129" s="649"/>
      <c r="I129" s="652"/>
      <c r="J129" s="660"/>
      <c r="K129" s="652"/>
      <c r="L129" s="652"/>
      <c r="M129" s="655"/>
    </row>
    <row r="130" spans="1:13" x14ac:dyDescent="0.25">
      <c r="A130" s="387"/>
      <c r="B130" s="390"/>
      <c r="C130" s="106" t="s">
        <v>223</v>
      </c>
      <c r="D130" s="111">
        <f>'User uptake data'!E6</f>
        <v>3</v>
      </c>
      <c r="E130" s="111" t="str">
        <f>'User uptake data'!G6</f>
        <v>Likert scale {1 (lowest) - 5 (highest value)}</v>
      </c>
      <c r="F130" s="111">
        <f>D130</f>
        <v>3</v>
      </c>
      <c r="G130" s="111">
        <f t="shared" si="11"/>
        <v>0.6</v>
      </c>
      <c r="H130" s="649"/>
      <c r="I130" s="652"/>
      <c r="J130" s="660"/>
      <c r="K130" s="652"/>
      <c r="L130" s="652"/>
      <c r="M130" s="655"/>
    </row>
    <row r="131" spans="1:13" x14ac:dyDescent="0.25">
      <c r="A131" s="387"/>
      <c r="B131" s="390"/>
      <c r="C131" s="106" t="s">
        <v>225</v>
      </c>
      <c r="D131" s="111">
        <f>'User uptake data'!E7</f>
        <v>3</v>
      </c>
      <c r="E131" s="111" t="str">
        <f>'User uptake data'!G7</f>
        <v>Likert scale {1 (lowest) - 5 (highest value)}</v>
      </c>
      <c r="F131" s="111">
        <f t="shared" ref="F131:F132" si="14">D131</f>
        <v>3</v>
      </c>
      <c r="G131" s="111">
        <f t="shared" si="11"/>
        <v>0.6</v>
      </c>
      <c r="H131" s="649"/>
      <c r="I131" s="652"/>
      <c r="J131" s="660"/>
      <c r="K131" s="652"/>
      <c r="L131" s="652"/>
      <c r="M131" s="655"/>
    </row>
    <row r="132" spans="1:13" ht="15.75" thickBot="1" x14ac:dyDescent="0.3">
      <c r="A132" s="387"/>
      <c r="B132" s="391"/>
      <c r="C132" s="107" t="s">
        <v>227</v>
      </c>
      <c r="D132" s="113">
        <f>'User uptake data'!E8</f>
        <v>3</v>
      </c>
      <c r="E132" s="113" t="str">
        <f>'User uptake data'!G8</f>
        <v>Likert scale {1 (lowest) - 5 (highest value)}</v>
      </c>
      <c r="F132" s="113">
        <f t="shared" si="14"/>
        <v>3</v>
      </c>
      <c r="G132" s="113">
        <f t="shared" si="11"/>
        <v>0.6</v>
      </c>
      <c r="H132" s="650"/>
      <c r="I132" s="653"/>
      <c r="J132" s="661"/>
      <c r="K132" s="652"/>
      <c r="L132" s="652"/>
      <c r="M132" s="655"/>
    </row>
    <row r="133" spans="1:13" ht="15.75" thickBot="1" x14ac:dyDescent="0.3">
      <c r="A133" s="387"/>
      <c r="B133" s="34" t="s">
        <v>236</v>
      </c>
      <c r="C133" s="34" t="s">
        <v>229</v>
      </c>
      <c r="D133" s="41">
        <f>'User uptake data'!E9</f>
        <v>10</v>
      </c>
      <c r="E133" s="41" t="str">
        <f>'User uptake data'!G9</f>
        <v>Percentage (%)</v>
      </c>
      <c r="F133" s="41">
        <f>D133/20</f>
        <v>0.5</v>
      </c>
      <c r="G133" s="41">
        <f t="shared" si="11"/>
        <v>0.1</v>
      </c>
      <c r="H133" s="141">
        <f>G133</f>
        <v>0.1</v>
      </c>
      <c r="I133" s="265">
        <f>Weighting!AD75</f>
        <v>8.1618809874882514E-2</v>
      </c>
      <c r="J133" s="265">
        <f>H133*I133</f>
        <v>8.1618809874882525E-3</v>
      </c>
      <c r="K133" s="652"/>
      <c r="L133" s="652"/>
      <c r="M133" s="655"/>
    </row>
    <row r="134" spans="1:13" ht="15.75" thickBot="1" x14ac:dyDescent="0.3">
      <c r="A134" s="387"/>
      <c r="B134" s="43" t="s">
        <v>231</v>
      </c>
      <c r="C134" s="43" t="s">
        <v>213</v>
      </c>
      <c r="D134" s="96">
        <f>'User uptake data'!E10</f>
        <v>10</v>
      </c>
      <c r="E134" s="96" t="str">
        <f>'User uptake data'!G10</f>
        <v>Percentage (%)</v>
      </c>
      <c r="F134" s="96">
        <f>D134/20</f>
        <v>0.5</v>
      </c>
      <c r="G134" s="96">
        <f t="shared" si="11"/>
        <v>0.1</v>
      </c>
      <c r="H134" s="140">
        <f>G134</f>
        <v>0.1</v>
      </c>
      <c r="I134" s="264">
        <f>Weighting!AD76</f>
        <v>0.33410930318786597</v>
      </c>
      <c r="J134" s="264">
        <f>H134*I134</f>
        <v>3.34109303187866E-2</v>
      </c>
      <c r="K134" s="652"/>
      <c r="L134" s="652"/>
      <c r="M134" s="655"/>
    </row>
    <row r="135" spans="1:13" ht="15.75" thickBot="1" x14ac:dyDescent="0.3">
      <c r="A135" s="388"/>
      <c r="B135" s="35" t="s">
        <v>233</v>
      </c>
      <c r="C135" s="35" t="s">
        <v>234</v>
      </c>
      <c r="D135" s="42">
        <f>'User uptake data'!E11</f>
        <v>0</v>
      </c>
      <c r="E135" s="42" t="str">
        <f>'User uptake data'!G11</f>
        <v>Percentage (%)</v>
      </c>
      <c r="F135" s="42">
        <f>D135/20</f>
        <v>0</v>
      </c>
      <c r="G135" s="42">
        <f t="shared" si="11"/>
        <v>0</v>
      </c>
      <c r="H135" s="138">
        <f>G135</f>
        <v>0</v>
      </c>
      <c r="I135" s="263">
        <f>Weighting!AD77</f>
        <v>0.19182459407955438</v>
      </c>
      <c r="J135" s="263">
        <f>H135*I135</f>
        <v>0</v>
      </c>
      <c r="K135" s="653"/>
      <c r="L135" s="653"/>
      <c r="M135" s="656"/>
    </row>
    <row r="136" spans="1:13" x14ac:dyDescent="0.25">
      <c r="A136" s="9"/>
      <c r="B136" s="9"/>
      <c r="C136" s="9"/>
      <c r="D136" s="9"/>
      <c r="E136" s="9"/>
      <c r="F136" s="9"/>
      <c r="G136" s="9"/>
      <c r="H136" s="9"/>
      <c r="I136" s="9"/>
      <c r="J136" s="9"/>
      <c r="K136" s="9"/>
      <c r="L136" s="9"/>
      <c r="M136" s="9"/>
    </row>
    <row r="137" spans="1:13" x14ac:dyDescent="0.25">
      <c r="A137" s="9"/>
      <c r="B137" s="9"/>
      <c r="C137" s="9"/>
      <c r="D137" s="9"/>
      <c r="E137" s="9"/>
      <c r="F137" s="9"/>
      <c r="G137" s="9"/>
      <c r="H137" s="9"/>
      <c r="I137" s="9"/>
      <c r="J137" s="9"/>
      <c r="K137" s="9"/>
      <c r="L137" s="9"/>
      <c r="M137" s="9"/>
    </row>
    <row r="138" spans="1:13" ht="15.75" thickBot="1" x14ac:dyDescent="0.3">
      <c r="A138" s="9"/>
      <c r="B138" s="9"/>
      <c r="C138" s="9"/>
      <c r="D138" s="9"/>
      <c r="E138" s="9"/>
      <c r="F138" s="9"/>
      <c r="G138" s="9"/>
      <c r="H138" s="9"/>
      <c r="I138" s="9"/>
      <c r="J138" s="9"/>
      <c r="K138" s="9"/>
      <c r="L138" s="9"/>
      <c r="M138" s="9"/>
    </row>
    <row r="139" spans="1:13" x14ac:dyDescent="0.25">
      <c r="A139" s="9"/>
      <c r="B139" s="9"/>
      <c r="C139" s="9"/>
      <c r="D139" s="9"/>
      <c r="E139" s="9"/>
      <c r="F139" s="9"/>
      <c r="G139" s="9"/>
      <c r="H139" s="9"/>
      <c r="I139" s="9"/>
      <c r="J139" s="9"/>
      <c r="K139" s="9"/>
      <c r="L139" s="321" t="s">
        <v>55</v>
      </c>
      <c r="M139" s="322" t="s">
        <v>56</v>
      </c>
    </row>
    <row r="140" spans="1:13" x14ac:dyDescent="0.25">
      <c r="A140" s="9"/>
      <c r="B140" s="9"/>
      <c r="C140" s="9"/>
      <c r="D140" s="9"/>
      <c r="E140" s="9"/>
      <c r="F140" s="9"/>
      <c r="G140" s="9"/>
      <c r="H140" s="9"/>
      <c r="I140" s="9"/>
      <c r="J140" s="9"/>
      <c r="K140" s="9"/>
      <c r="L140" s="323" t="s">
        <v>5</v>
      </c>
      <c r="M140" s="324">
        <f>M2</f>
        <v>0.25147408670507543</v>
      </c>
    </row>
    <row r="141" spans="1:13" x14ac:dyDescent="0.25">
      <c r="A141" s="9"/>
      <c r="B141" s="9"/>
      <c r="C141" s="9"/>
      <c r="D141" s="9"/>
      <c r="E141" s="9"/>
      <c r="F141" s="9"/>
      <c r="G141" s="9"/>
      <c r="H141" s="9"/>
      <c r="I141" s="9"/>
      <c r="J141" s="9"/>
      <c r="K141" s="9"/>
      <c r="L141" s="323" t="s">
        <v>12</v>
      </c>
      <c r="M141" s="324">
        <f>M36</f>
        <v>-0.32853232018987816</v>
      </c>
    </row>
    <row r="142" spans="1:13" x14ac:dyDescent="0.25">
      <c r="A142" s="9"/>
      <c r="B142" s="9"/>
      <c r="C142" s="9"/>
      <c r="D142" s="9"/>
      <c r="E142" s="9"/>
      <c r="F142" s="9"/>
      <c r="G142" s="9"/>
      <c r="H142" s="9"/>
      <c r="I142" s="9"/>
      <c r="J142" s="9"/>
      <c r="K142" s="9"/>
      <c r="L142" s="323" t="s">
        <v>57</v>
      </c>
      <c r="M142" s="324">
        <f>M44</f>
        <v>0.2804413403001873</v>
      </c>
    </row>
    <row r="143" spans="1:13" x14ac:dyDescent="0.25">
      <c r="A143" s="9"/>
      <c r="B143" s="9"/>
      <c r="C143" s="9"/>
      <c r="D143" s="9"/>
      <c r="E143" s="9"/>
      <c r="F143" s="9"/>
      <c r="G143" s="9"/>
      <c r="H143" s="9"/>
      <c r="I143" s="9"/>
      <c r="J143" s="9"/>
      <c r="K143" s="9"/>
      <c r="L143" s="323" t="s">
        <v>21</v>
      </c>
      <c r="M143" s="324">
        <f>M71</f>
        <v>0.33647877837029178</v>
      </c>
    </row>
    <row r="144" spans="1:13" x14ac:dyDescent="0.25">
      <c r="A144" s="9"/>
      <c r="B144" s="9"/>
      <c r="C144" s="9"/>
      <c r="D144" s="9"/>
      <c r="E144" s="9"/>
      <c r="F144" s="9"/>
      <c r="G144" s="9"/>
      <c r="H144" s="9"/>
      <c r="I144" s="9"/>
      <c r="J144" s="9"/>
      <c r="K144" s="9"/>
      <c r="L144" s="323" t="s">
        <v>33</v>
      </c>
      <c r="M144" s="324">
        <f>M91</f>
        <v>-0.2558809260702955</v>
      </c>
    </row>
    <row r="145" spans="1:13" x14ac:dyDescent="0.25">
      <c r="A145" s="9"/>
      <c r="B145" s="9"/>
      <c r="C145" s="9"/>
      <c r="D145" s="9"/>
      <c r="E145" s="9"/>
      <c r="F145" s="9"/>
      <c r="G145" s="9"/>
      <c r="H145" s="9"/>
      <c r="I145" s="9"/>
      <c r="J145" s="9"/>
      <c r="K145" s="9"/>
      <c r="L145" s="323" t="s">
        <v>37</v>
      </c>
      <c r="M145" s="324">
        <f>M115</f>
        <v>0.24756694471181317</v>
      </c>
    </row>
    <row r="146" spans="1:13" ht="15.75" thickBot="1" x14ac:dyDescent="0.3">
      <c r="A146" s="9"/>
      <c r="B146" s="9"/>
      <c r="C146" s="9"/>
      <c r="D146" s="9"/>
      <c r="E146" s="9"/>
      <c r="F146" s="9"/>
      <c r="G146" s="9"/>
      <c r="H146" s="9"/>
      <c r="I146" s="9"/>
      <c r="J146" s="9"/>
      <c r="K146" s="9"/>
      <c r="L146" s="325" t="s">
        <v>49</v>
      </c>
      <c r="M146" s="326">
        <f>M127</f>
        <v>9.8925306575928601E-2</v>
      </c>
    </row>
    <row r="147" spans="1:13" x14ac:dyDescent="0.25">
      <c r="A147" s="9"/>
      <c r="B147" s="9"/>
      <c r="C147" s="9"/>
      <c r="D147" s="9"/>
      <c r="E147" s="9"/>
      <c r="F147" s="9"/>
      <c r="G147" s="9"/>
      <c r="H147" s="9"/>
      <c r="I147" s="9"/>
      <c r="J147" s="9"/>
      <c r="K147" s="9"/>
      <c r="L147" s="9"/>
      <c r="M147" s="9"/>
    </row>
    <row r="148" spans="1:13" x14ac:dyDescent="0.25">
      <c r="A148" s="9"/>
      <c r="B148" s="9"/>
      <c r="C148" s="9"/>
      <c r="D148" s="9"/>
      <c r="E148" s="9"/>
      <c r="F148" s="9"/>
      <c r="G148" s="9"/>
      <c r="H148" s="9"/>
      <c r="I148" s="9"/>
      <c r="J148" s="9"/>
      <c r="K148" s="9"/>
      <c r="L148" s="9"/>
      <c r="M148" s="9"/>
    </row>
    <row r="149" spans="1:13" x14ac:dyDescent="0.25">
      <c r="A149" s="9"/>
      <c r="B149" s="9"/>
      <c r="C149" s="9"/>
      <c r="D149" s="9"/>
      <c r="E149" s="9"/>
      <c r="F149" s="9"/>
      <c r="G149" s="9"/>
      <c r="H149" s="9"/>
      <c r="I149" s="9"/>
      <c r="J149" s="9"/>
      <c r="K149" s="9"/>
      <c r="L149" s="9"/>
      <c r="M149" s="9"/>
    </row>
    <row r="150" spans="1:13" x14ac:dyDescent="0.25">
      <c r="A150" s="9"/>
      <c r="B150" s="9"/>
      <c r="C150" s="9"/>
      <c r="D150" s="9"/>
      <c r="E150" s="9"/>
      <c r="F150" s="9"/>
      <c r="G150" s="9"/>
      <c r="H150" s="9"/>
      <c r="I150" s="9"/>
      <c r="J150" s="9"/>
      <c r="K150" s="9"/>
      <c r="L150" s="9"/>
      <c r="M150" s="9"/>
    </row>
    <row r="151" spans="1:13" x14ac:dyDescent="0.25">
      <c r="A151" s="9"/>
      <c r="B151" s="9"/>
      <c r="C151" s="9"/>
      <c r="D151" s="9"/>
      <c r="E151" s="9"/>
      <c r="F151" s="9"/>
      <c r="G151" s="9"/>
      <c r="H151" s="9"/>
      <c r="I151" s="9"/>
      <c r="J151" s="9"/>
      <c r="K151" s="9"/>
      <c r="L151" s="9"/>
      <c r="M151" s="9"/>
    </row>
    <row r="152" spans="1:13" x14ac:dyDescent="0.25">
      <c r="A152" s="9"/>
      <c r="B152" s="9"/>
      <c r="C152" s="9"/>
      <c r="D152" s="9"/>
      <c r="E152" s="9"/>
      <c r="F152" s="9"/>
      <c r="G152" s="9"/>
      <c r="H152" s="9"/>
      <c r="I152" s="9"/>
      <c r="J152" s="9"/>
      <c r="K152" s="9"/>
      <c r="L152" s="9"/>
      <c r="M152" s="9"/>
    </row>
    <row r="153" spans="1:13" x14ac:dyDescent="0.25">
      <c r="A153" s="9"/>
      <c r="B153" s="9"/>
      <c r="C153" s="9"/>
      <c r="D153" s="9"/>
      <c r="E153" s="9"/>
      <c r="F153" s="9"/>
      <c r="G153" s="9"/>
      <c r="H153" s="9"/>
      <c r="I153" s="9"/>
      <c r="J153" s="9"/>
      <c r="K153" s="9"/>
      <c r="L153" s="9"/>
      <c r="M153" s="9"/>
    </row>
    <row r="154" spans="1:13" x14ac:dyDescent="0.25">
      <c r="A154" s="9"/>
      <c r="B154" s="9"/>
      <c r="C154" s="9"/>
      <c r="D154" s="9"/>
      <c r="E154" s="9"/>
      <c r="F154" s="9"/>
      <c r="G154" s="9"/>
      <c r="H154" s="9"/>
      <c r="I154" s="9"/>
      <c r="J154" s="9"/>
      <c r="K154" s="9"/>
      <c r="L154" s="9"/>
      <c r="M154" s="9"/>
    </row>
    <row r="155" spans="1:13" x14ac:dyDescent="0.25">
      <c r="A155" s="9"/>
      <c r="B155" s="9"/>
      <c r="C155" s="9"/>
      <c r="D155" s="9"/>
      <c r="E155" s="9"/>
      <c r="F155" s="9"/>
      <c r="G155" s="9"/>
      <c r="H155" s="9"/>
      <c r="I155" s="9"/>
      <c r="J155" s="9"/>
      <c r="K155" s="9"/>
      <c r="L155" s="9"/>
      <c r="M155" s="9"/>
    </row>
    <row r="156" spans="1:13" x14ac:dyDescent="0.25">
      <c r="A156" s="9"/>
      <c r="B156" s="9"/>
      <c r="C156" s="9"/>
      <c r="D156" s="9"/>
      <c r="E156" s="9"/>
      <c r="F156" s="9"/>
      <c r="G156" s="9"/>
      <c r="H156" s="9"/>
      <c r="I156" s="9"/>
      <c r="J156" s="9"/>
      <c r="K156" s="9"/>
      <c r="L156" s="9"/>
      <c r="M156" s="9"/>
    </row>
    <row r="157" spans="1:13" x14ac:dyDescent="0.25">
      <c r="A157" s="9"/>
      <c r="B157" s="9"/>
      <c r="C157" s="9"/>
      <c r="D157" s="9"/>
      <c r="E157" s="9"/>
      <c r="F157" s="9"/>
      <c r="G157" s="9"/>
      <c r="H157" s="9"/>
      <c r="I157" s="9"/>
      <c r="J157" s="9"/>
      <c r="K157" s="9"/>
      <c r="L157" s="9"/>
      <c r="M157" s="9"/>
    </row>
    <row r="158" spans="1:13" x14ac:dyDescent="0.25">
      <c r="A158" s="9"/>
      <c r="B158" s="9"/>
      <c r="C158" s="9"/>
      <c r="D158" s="9"/>
      <c r="E158" s="9"/>
      <c r="F158" s="9"/>
      <c r="G158" s="9"/>
      <c r="H158" s="9"/>
      <c r="I158" s="9"/>
      <c r="J158" s="9"/>
      <c r="K158" s="9"/>
      <c r="L158" s="9"/>
      <c r="M158" s="9"/>
    </row>
    <row r="159" spans="1:13" x14ac:dyDescent="0.25">
      <c r="A159" s="9"/>
      <c r="B159" s="9"/>
      <c r="C159" s="9"/>
      <c r="D159" s="9"/>
      <c r="E159" s="9"/>
      <c r="F159" s="9"/>
      <c r="G159" s="9"/>
      <c r="H159" s="9"/>
      <c r="I159" s="9"/>
      <c r="J159" s="9"/>
      <c r="K159" s="9"/>
      <c r="L159" s="9"/>
      <c r="M159" s="9"/>
    </row>
    <row r="160" spans="1:13" x14ac:dyDescent="0.25">
      <c r="A160" s="9"/>
      <c r="B160" s="9"/>
      <c r="C160" s="9"/>
      <c r="D160" s="9"/>
      <c r="E160" s="9"/>
      <c r="F160" s="9"/>
      <c r="G160" s="9"/>
      <c r="H160" s="9"/>
      <c r="I160" s="9"/>
      <c r="J160" s="9"/>
      <c r="K160" s="9"/>
      <c r="L160" s="9"/>
      <c r="M160" s="9"/>
    </row>
    <row r="161" spans="1:13" x14ac:dyDescent="0.25">
      <c r="A161" s="9"/>
      <c r="B161" s="9"/>
      <c r="C161" s="9"/>
      <c r="D161" s="9"/>
      <c r="E161" s="9"/>
      <c r="F161" s="9"/>
      <c r="G161" s="9"/>
      <c r="H161" s="9"/>
      <c r="I161" s="9"/>
      <c r="J161" s="9"/>
      <c r="K161" s="9"/>
      <c r="L161" s="9"/>
      <c r="M161" s="9"/>
    </row>
    <row r="162" spans="1:13" x14ac:dyDescent="0.25">
      <c r="A162" s="9"/>
      <c r="B162" s="9"/>
      <c r="C162" s="9"/>
      <c r="D162" s="9"/>
      <c r="E162" s="9"/>
      <c r="F162" s="9"/>
      <c r="G162" s="9"/>
      <c r="H162" s="9"/>
      <c r="I162" s="9"/>
      <c r="J162" s="9"/>
      <c r="K162" s="9"/>
      <c r="L162" s="9"/>
      <c r="M162" s="9"/>
    </row>
    <row r="163" spans="1:13" x14ac:dyDescent="0.25">
      <c r="A163" s="9"/>
      <c r="B163" s="9"/>
      <c r="C163" s="9"/>
      <c r="D163" s="9"/>
      <c r="E163" s="9"/>
      <c r="F163" s="9"/>
      <c r="G163" s="9"/>
      <c r="H163" s="9"/>
      <c r="I163" s="9"/>
      <c r="J163" s="9"/>
      <c r="K163" s="9"/>
      <c r="L163" s="9"/>
      <c r="M163" s="9"/>
    </row>
    <row r="164" spans="1:13" x14ac:dyDescent="0.25">
      <c r="A164" s="9"/>
      <c r="B164" s="9"/>
      <c r="C164" s="9"/>
      <c r="D164" s="9"/>
      <c r="E164" s="9"/>
      <c r="F164" s="9"/>
      <c r="G164" s="9"/>
      <c r="H164" s="9"/>
      <c r="I164" s="9"/>
      <c r="J164" s="9"/>
      <c r="K164" s="9"/>
      <c r="L164" s="9"/>
      <c r="M164" s="9"/>
    </row>
    <row r="165" spans="1:13" x14ac:dyDescent="0.25">
      <c r="A165" s="9"/>
      <c r="B165" s="9"/>
      <c r="C165" s="9"/>
      <c r="D165" s="9"/>
      <c r="E165" s="9"/>
      <c r="F165" s="9"/>
      <c r="G165" s="9"/>
      <c r="H165" s="9"/>
      <c r="I165" s="9"/>
      <c r="J165" s="9"/>
      <c r="K165" s="9"/>
      <c r="L165" s="9"/>
      <c r="M165" s="9"/>
    </row>
    <row r="166" spans="1:13" x14ac:dyDescent="0.25">
      <c r="A166" s="9"/>
      <c r="B166" s="9"/>
      <c r="C166" s="9"/>
      <c r="D166" s="9"/>
      <c r="E166" s="9"/>
      <c r="F166" s="9"/>
      <c r="G166" s="9"/>
      <c r="H166" s="9"/>
      <c r="I166" s="9"/>
      <c r="J166" s="9"/>
      <c r="K166" s="9"/>
      <c r="L166" s="9"/>
      <c r="M166" s="9"/>
    </row>
    <row r="167" spans="1:13" x14ac:dyDescent="0.25">
      <c r="A167" s="9"/>
      <c r="B167" s="9"/>
      <c r="C167" s="9"/>
      <c r="D167" s="9"/>
      <c r="E167" s="9"/>
      <c r="F167" s="9"/>
      <c r="G167" s="9"/>
      <c r="H167" s="9"/>
      <c r="I167" s="9"/>
      <c r="J167" s="9"/>
      <c r="K167" s="9"/>
      <c r="L167" s="9"/>
      <c r="M167" s="9"/>
    </row>
    <row r="168" spans="1:13" x14ac:dyDescent="0.25">
      <c r="A168" s="9"/>
      <c r="B168" s="9"/>
      <c r="C168" s="9"/>
      <c r="D168" s="9"/>
      <c r="E168" s="9"/>
      <c r="F168" s="9"/>
      <c r="G168" s="9"/>
      <c r="H168" s="9"/>
      <c r="I168" s="9"/>
      <c r="J168" s="9"/>
      <c r="K168" s="9"/>
      <c r="L168" s="9"/>
      <c r="M168" s="9"/>
    </row>
    <row r="169" spans="1:13" x14ac:dyDescent="0.25">
      <c r="A169" s="9"/>
      <c r="B169" s="9"/>
      <c r="C169" s="9"/>
      <c r="D169" s="9"/>
      <c r="E169" s="9"/>
      <c r="F169" s="9"/>
      <c r="G169" s="9"/>
      <c r="H169" s="9"/>
      <c r="I169" s="9"/>
      <c r="J169" s="9"/>
      <c r="K169" s="9"/>
      <c r="L169" s="9"/>
      <c r="M169" s="9"/>
    </row>
    <row r="170" spans="1:13" x14ac:dyDescent="0.25">
      <c r="A170" s="9"/>
      <c r="B170" s="9"/>
      <c r="C170" s="9"/>
      <c r="D170" s="9"/>
      <c r="E170" s="9"/>
      <c r="F170" s="9"/>
      <c r="G170" s="9"/>
      <c r="H170" s="9"/>
      <c r="I170" s="9"/>
      <c r="J170" s="9"/>
      <c r="K170" s="9"/>
      <c r="L170" s="9"/>
      <c r="M170" s="9"/>
    </row>
    <row r="171" spans="1:13" x14ac:dyDescent="0.25">
      <c r="A171" s="9"/>
      <c r="B171" s="9"/>
      <c r="C171" s="9"/>
      <c r="D171" s="9"/>
      <c r="E171" s="9"/>
      <c r="F171" s="9"/>
      <c r="G171" s="9"/>
      <c r="H171" s="9"/>
      <c r="I171" s="9"/>
      <c r="J171" s="9"/>
      <c r="K171" s="9"/>
      <c r="L171" s="9"/>
      <c r="M171" s="9"/>
    </row>
    <row r="172" spans="1:13" x14ac:dyDescent="0.25">
      <c r="A172" s="9"/>
      <c r="B172" s="9"/>
      <c r="C172" s="9"/>
      <c r="D172" s="9"/>
      <c r="E172" s="9"/>
      <c r="F172" s="9"/>
      <c r="G172" s="9"/>
      <c r="H172" s="9"/>
      <c r="I172" s="9"/>
      <c r="J172" s="9"/>
      <c r="K172" s="9"/>
      <c r="L172" s="9"/>
      <c r="M172" s="9"/>
    </row>
    <row r="173" spans="1:13" x14ac:dyDescent="0.25">
      <c r="A173" s="9"/>
      <c r="B173" s="9"/>
      <c r="C173" s="9"/>
      <c r="D173" s="9"/>
      <c r="E173" s="9"/>
      <c r="F173" s="9"/>
      <c r="G173" s="9"/>
      <c r="H173" s="9"/>
      <c r="I173" s="9"/>
      <c r="J173" s="9"/>
      <c r="K173" s="9"/>
      <c r="L173" s="9"/>
      <c r="M173" s="9"/>
    </row>
    <row r="174" spans="1:13" x14ac:dyDescent="0.25">
      <c r="A174" s="9"/>
      <c r="B174" s="9"/>
      <c r="C174" s="9"/>
      <c r="D174" s="9"/>
      <c r="E174" s="9"/>
      <c r="F174" s="9"/>
      <c r="G174" s="9"/>
      <c r="H174" s="9"/>
      <c r="I174" s="9"/>
      <c r="J174" s="9"/>
      <c r="K174" s="9"/>
      <c r="L174" s="9"/>
      <c r="M174" s="9"/>
    </row>
    <row r="175" spans="1:13" x14ac:dyDescent="0.25">
      <c r="A175" s="9"/>
      <c r="B175" s="9"/>
      <c r="C175" s="9"/>
      <c r="D175" s="9"/>
      <c r="E175" s="9"/>
      <c r="F175" s="9"/>
      <c r="G175" s="9"/>
      <c r="H175" s="9"/>
      <c r="I175" s="9"/>
      <c r="J175" s="9"/>
      <c r="K175" s="9"/>
      <c r="L175" s="9"/>
      <c r="M175" s="9"/>
    </row>
    <row r="176" spans="1:13" x14ac:dyDescent="0.25">
      <c r="A176" s="9"/>
      <c r="B176" s="9"/>
      <c r="C176" s="9"/>
      <c r="D176" s="9"/>
      <c r="E176" s="9"/>
      <c r="F176" s="9"/>
      <c r="G176" s="9"/>
      <c r="H176" s="9"/>
      <c r="I176" s="9"/>
      <c r="J176" s="9"/>
      <c r="K176" s="9"/>
      <c r="L176" s="9"/>
      <c r="M176" s="9"/>
    </row>
    <row r="177" spans="1:13" x14ac:dyDescent="0.25">
      <c r="A177" s="9"/>
      <c r="B177" s="9"/>
      <c r="C177" s="9"/>
      <c r="D177" s="9"/>
      <c r="E177" s="9"/>
      <c r="F177" s="9"/>
      <c r="G177" s="9"/>
      <c r="H177" s="9"/>
      <c r="I177" s="9"/>
      <c r="J177" s="9"/>
      <c r="K177" s="9"/>
      <c r="L177" s="9"/>
      <c r="M177" s="9"/>
    </row>
    <row r="178" spans="1:13" x14ac:dyDescent="0.25">
      <c r="A178" s="9"/>
      <c r="B178" s="9"/>
      <c r="C178" s="9"/>
      <c r="D178" s="9"/>
      <c r="E178" s="9"/>
      <c r="F178" s="9"/>
      <c r="G178" s="9"/>
      <c r="H178" s="9"/>
      <c r="I178" s="9"/>
      <c r="J178" s="9"/>
      <c r="K178" s="9"/>
      <c r="L178" s="9"/>
      <c r="M178" s="9"/>
    </row>
    <row r="179" spans="1:13" x14ac:dyDescent="0.25">
      <c r="A179" s="9"/>
      <c r="B179" s="9"/>
      <c r="C179" s="9"/>
      <c r="D179" s="9"/>
      <c r="E179" s="9"/>
      <c r="F179" s="9"/>
      <c r="G179" s="9"/>
      <c r="H179" s="9"/>
      <c r="I179" s="9"/>
      <c r="J179" s="9"/>
      <c r="K179" s="9"/>
      <c r="L179" s="9"/>
      <c r="M179" s="9"/>
    </row>
    <row r="180" spans="1:13" x14ac:dyDescent="0.25">
      <c r="A180" s="9"/>
      <c r="B180" s="9"/>
      <c r="C180" s="9"/>
      <c r="D180" s="9"/>
      <c r="E180" s="9"/>
      <c r="F180" s="9"/>
      <c r="G180" s="9"/>
      <c r="H180" s="9"/>
      <c r="I180" s="9"/>
      <c r="J180" s="9"/>
      <c r="K180" s="9"/>
      <c r="L180" s="9"/>
      <c r="M180" s="9"/>
    </row>
    <row r="181" spans="1:13" x14ac:dyDescent="0.25">
      <c r="A181" s="9"/>
      <c r="B181" s="9"/>
      <c r="C181" s="9"/>
      <c r="D181" s="9"/>
      <c r="E181" s="9"/>
      <c r="F181" s="9"/>
      <c r="G181" s="9"/>
      <c r="H181" s="9"/>
      <c r="I181" s="9"/>
      <c r="J181" s="9"/>
      <c r="K181" s="9"/>
      <c r="L181" s="9"/>
      <c r="M181" s="9"/>
    </row>
    <row r="182" spans="1:13" x14ac:dyDescent="0.25">
      <c r="A182" s="9"/>
      <c r="B182" s="9"/>
      <c r="C182" s="9"/>
      <c r="D182" s="9"/>
      <c r="E182" s="9"/>
      <c r="F182" s="9"/>
      <c r="G182" s="9"/>
      <c r="H182" s="9"/>
      <c r="I182" s="9"/>
      <c r="J182" s="9"/>
      <c r="K182" s="9"/>
      <c r="L182" s="9"/>
      <c r="M182" s="9"/>
    </row>
    <row r="183" spans="1:13" x14ac:dyDescent="0.25">
      <c r="A183" s="9"/>
      <c r="B183" s="9"/>
      <c r="C183" s="9"/>
      <c r="D183" s="9"/>
      <c r="E183" s="9"/>
      <c r="F183" s="9"/>
      <c r="G183" s="9"/>
      <c r="H183" s="9"/>
      <c r="I183" s="9"/>
      <c r="J183" s="9"/>
      <c r="K183" s="9"/>
      <c r="L183" s="9"/>
      <c r="M183" s="9"/>
    </row>
    <row r="184" spans="1:13" x14ac:dyDescent="0.25">
      <c r="A184" s="9"/>
      <c r="B184" s="9"/>
      <c r="C184" s="9"/>
      <c r="D184" s="9"/>
      <c r="E184" s="9"/>
      <c r="F184" s="9"/>
      <c r="G184" s="9"/>
      <c r="H184" s="9"/>
      <c r="I184" s="9"/>
      <c r="J184" s="9"/>
      <c r="K184" s="9"/>
      <c r="L184" s="9"/>
      <c r="M184" s="9"/>
    </row>
    <row r="185" spans="1:13" x14ac:dyDescent="0.25">
      <c r="A185" s="9"/>
      <c r="B185" s="9"/>
      <c r="C185" s="9"/>
      <c r="D185" s="9"/>
      <c r="E185" s="9"/>
      <c r="F185" s="9"/>
      <c r="G185" s="9"/>
      <c r="H185" s="9"/>
      <c r="I185" s="9"/>
      <c r="J185" s="9"/>
      <c r="K185" s="9"/>
      <c r="L185" s="9"/>
      <c r="M185" s="9"/>
    </row>
    <row r="186" spans="1:13" x14ac:dyDescent="0.25">
      <c r="A186" s="9"/>
      <c r="B186" s="9"/>
      <c r="C186" s="9"/>
      <c r="D186" s="9"/>
      <c r="E186" s="9"/>
      <c r="F186" s="9"/>
      <c r="G186" s="9"/>
      <c r="H186" s="9"/>
      <c r="I186" s="9"/>
      <c r="J186" s="9"/>
      <c r="K186" s="9"/>
      <c r="L186" s="9"/>
      <c r="M186" s="9"/>
    </row>
    <row r="187" spans="1:13" x14ac:dyDescent="0.25">
      <c r="A187" s="9"/>
      <c r="B187" s="9"/>
      <c r="C187" s="9"/>
      <c r="D187" s="9"/>
      <c r="E187" s="9"/>
      <c r="F187" s="9"/>
      <c r="G187" s="9"/>
      <c r="H187" s="9"/>
      <c r="I187" s="9"/>
      <c r="J187" s="9"/>
      <c r="K187" s="9"/>
      <c r="L187" s="9"/>
      <c r="M187" s="9"/>
    </row>
    <row r="188" spans="1:13" x14ac:dyDescent="0.25">
      <c r="A188" s="9"/>
      <c r="B188" s="9"/>
      <c r="C188" s="9"/>
      <c r="D188" s="9"/>
      <c r="E188" s="9"/>
      <c r="F188" s="9"/>
      <c r="G188" s="9"/>
      <c r="H188" s="9"/>
      <c r="I188" s="9"/>
      <c r="J188" s="9"/>
      <c r="K188" s="9"/>
      <c r="L188" s="9"/>
      <c r="M188" s="9"/>
    </row>
    <row r="189" spans="1:13" x14ac:dyDescent="0.25">
      <c r="A189" s="9"/>
      <c r="B189" s="9"/>
      <c r="C189" s="9"/>
      <c r="D189" s="9"/>
      <c r="E189" s="9"/>
      <c r="F189" s="9"/>
      <c r="G189" s="9"/>
      <c r="H189" s="9"/>
      <c r="I189" s="9"/>
      <c r="J189" s="9"/>
      <c r="K189" s="9"/>
      <c r="L189" s="9"/>
      <c r="M189" s="9"/>
    </row>
    <row r="190" spans="1:13" x14ac:dyDescent="0.25">
      <c r="A190" s="9"/>
      <c r="B190" s="9"/>
      <c r="C190" s="9"/>
      <c r="D190" s="9"/>
      <c r="E190" s="9"/>
      <c r="F190" s="9"/>
      <c r="G190" s="9"/>
      <c r="H190" s="9"/>
      <c r="I190" s="9"/>
      <c r="J190" s="9"/>
      <c r="K190" s="9"/>
      <c r="L190" s="9"/>
      <c r="M190" s="9"/>
    </row>
    <row r="191" spans="1:13" x14ac:dyDescent="0.25">
      <c r="A191" s="9"/>
      <c r="B191" s="9"/>
      <c r="C191" s="9"/>
      <c r="D191" s="9"/>
      <c r="E191" s="9"/>
      <c r="F191" s="9"/>
      <c r="G191" s="9"/>
      <c r="H191" s="9"/>
      <c r="I191" s="9"/>
      <c r="J191" s="9"/>
      <c r="K191" s="9"/>
      <c r="L191" s="9"/>
      <c r="M191" s="9"/>
    </row>
    <row r="192" spans="1:13" x14ac:dyDescent="0.25">
      <c r="A192" s="9"/>
      <c r="B192" s="9"/>
      <c r="C192" s="9"/>
      <c r="D192" s="9"/>
      <c r="E192" s="9"/>
      <c r="F192" s="9"/>
      <c r="G192" s="9"/>
      <c r="H192" s="9"/>
      <c r="I192" s="9"/>
      <c r="J192" s="9"/>
      <c r="K192" s="9"/>
      <c r="L192" s="9"/>
      <c r="M192" s="9"/>
    </row>
    <row r="193" spans="1:13" x14ac:dyDescent="0.25">
      <c r="A193" s="9"/>
      <c r="B193" s="9"/>
      <c r="C193" s="9"/>
      <c r="D193" s="9"/>
      <c r="E193" s="9"/>
      <c r="F193" s="9"/>
      <c r="G193" s="9"/>
      <c r="H193" s="9"/>
      <c r="I193" s="9"/>
      <c r="J193" s="9"/>
      <c r="K193" s="9"/>
      <c r="L193" s="9"/>
      <c r="M193" s="9"/>
    </row>
    <row r="194" spans="1:13" x14ac:dyDescent="0.25">
      <c r="A194" s="9"/>
      <c r="B194" s="9"/>
      <c r="C194" s="9"/>
      <c r="D194" s="9"/>
      <c r="E194" s="9"/>
      <c r="F194" s="9"/>
      <c r="G194" s="9"/>
      <c r="H194" s="9"/>
      <c r="I194" s="9"/>
      <c r="J194" s="9"/>
      <c r="K194" s="9"/>
      <c r="L194" s="9"/>
      <c r="M194" s="9"/>
    </row>
    <row r="195" spans="1:13" x14ac:dyDescent="0.25">
      <c r="A195" s="9"/>
      <c r="B195" s="9"/>
      <c r="C195" s="9"/>
      <c r="D195" s="9"/>
      <c r="E195" s="9"/>
      <c r="F195" s="9"/>
      <c r="G195" s="9"/>
      <c r="H195" s="9"/>
      <c r="I195" s="9"/>
      <c r="J195" s="9"/>
      <c r="K195" s="9"/>
      <c r="L195" s="9"/>
      <c r="M195" s="9"/>
    </row>
    <row r="196" spans="1:13" x14ac:dyDescent="0.25">
      <c r="A196" s="9"/>
      <c r="B196" s="9"/>
      <c r="C196" s="9"/>
      <c r="D196" s="9"/>
      <c r="E196" s="9"/>
      <c r="F196" s="9"/>
      <c r="G196" s="9"/>
      <c r="H196" s="9"/>
      <c r="I196" s="9"/>
      <c r="J196" s="9"/>
      <c r="K196" s="9"/>
      <c r="L196" s="9"/>
      <c r="M196" s="9"/>
    </row>
    <row r="197" spans="1:13" x14ac:dyDescent="0.25">
      <c r="A197" s="9"/>
      <c r="B197" s="9"/>
      <c r="C197" s="9"/>
      <c r="D197" s="9"/>
      <c r="E197" s="9"/>
      <c r="F197" s="9"/>
      <c r="G197" s="9"/>
      <c r="H197" s="9"/>
      <c r="I197" s="9"/>
      <c r="J197" s="9"/>
      <c r="K197" s="9"/>
      <c r="L197" s="9"/>
      <c r="M197" s="9"/>
    </row>
    <row r="198" spans="1:13" x14ac:dyDescent="0.25">
      <c r="A198" s="9"/>
      <c r="B198" s="9"/>
      <c r="C198" s="9"/>
      <c r="D198" s="9"/>
      <c r="E198" s="9"/>
      <c r="F198" s="9"/>
      <c r="G198" s="9"/>
      <c r="H198" s="9"/>
      <c r="I198" s="9"/>
      <c r="J198" s="9"/>
      <c r="K198" s="9"/>
      <c r="L198" s="9"/>
      <c r="M198" s="9"/>
    </row>
    <row r="199" spans="1:13" x14ac:dyDescent="0.25">
      <c r="A199" s="9"/>
      <c r="B199" s="9"/>
      <c r="C199" s="9"/>
      <c r="D199" s="9"/>
      <c r="E199" s="9"/>
      <c r="F199" s="9"/>
      <c r="G199" s="9"/>
      <c r="H199" s="9"/>
      <c r="I199" s="9"/>
      <c r="J199" s="9"/>
      <c r="K199" s="9"/>
      <c r="L199" s="9"/>
      <c r="M199" s="9"/>
    </row>
    <row r="200" spans="1:13" x14ac:dyDescent="0.25">
      <c r="A200" s="9"/>
      <c r="B200" s="9"/>
      <c r="C200" s="9"/>
      <c r="D200" s="9"/>
      <c r="E200" s="9"/>
      <c r="F200" s="9"/>
      <c r="G200" s="9"/>
      <c r="H200" s="9"/>
      <c r="I200" s="9"/>
      <c r="J200" s="9"/>
      <c r="K200" s="9"/>
      <c r="L200" s="9"/>
      <c r="M200" s="9"/>
    </row>
    <row r="201" spans="1:13" x14ac:dyDescent="0.25">
      <c r="A201" s="9"/>
      <c r="B201" s="9"/>
      <c r="C201" s="9"/>
      <c r="D201" s="9"/>
      <c r="E201" s="9"/>
      <c r="F201" s="9"/>
      <c r="G201" s="9"/>
      <c r="H201" s="9"/>
      <c r="I201" s="9"/>
      <c r="J201" s="9"/>
      <c r="K201" s="9"/>
      <c r="L201" s="9"/>
      <c r="M201" s="9"/>
    </row>
    <row r="202" spans="1:13" x14ac:dyDescent="0.25">
      <c r="A202" s="9"/>
      <c r="B202" s="9"/>
      <c r="C202" s="9"/>
      <c r="D202" s="9"/>
      <c r="E202" s="9"/>
      <c r="F202" s="9"/>
      <c r="G202" s="9"/>
      <c r="H202" s="9"/>
      <c r="I202" s="9"/>
      <c r="J202" s="9"/>
      <c r="K202" s="9"/>
      <c r="L202" s="9"/>
      <c r="M202" s="9"/>
    </row>
    <row r="203" spans="1:13" x14ac:dyDescent="0.25">
      <c r="A203" s="9"/>
      <c r="B203" s="9"/>
      <c r="C203" s="9"/>
      <c r="D203" s="9"/>
      <c r="E203" s="9"/>
      <c r="F203" s="9"/>
      <c r="G203" s="9"/>
      <c r="H203" s="9"/>
      <c r="I203" s="9"/>
      <c r="J203" s="9"/>
      <c r="K203" s="9"/>
      <c r="L203" s="9"/>
      <c r="M203" s="9"/>
    </row>
    <row r="204" spans="1:13" x14ac:dyDescent="0.25">
      <c r="A204" s="9"/>
      <c r="B204" s="9"/>
      <c r="C204" s="9"/>
      <c r="D204" s="9"/>
      <c r="E204" s="9"/>
      <c r="F204" s="9"/>
      <c r="G204" s="9"/>
      <c r="H204" s="9"/>
      <c r="I204" s="9"/>
      <c r="J204" s="9"/>
      <c r="K204" s="9"/>
      <c r="L204" s="9"/>
      <c r="M204" s="9"/>
    </row>
    <row r="205" spans="1:13" x14ac:dyDescent="0.25">
      <c r="A205" s="9"/>
      <c r="B205" s="9"/>
      <c r="C205" s="9"/>
      <c r="D205" s="9"/>
      <c r="E205" s="9"/>
      <c r="F205" s="9"/>
      <c r="G205" s="9"/>
      <c r="H205" s="9"/>
      <c r="I205" s="9"/>
      <c r="J205" s="9"/>
      <c r="K205" s="9"/>
      <c r="L205" s="9"/>
      <c r="M205" s="9"/>
    </row>
    <row r="206" spans="1:13" x14ac:dyDescent="0.25">
      <c r="A206" s="9"/>
      <c r="B206" s="9"/>
      <c r="C206" s="9"/>
      <c r="D206" s="9"/>
      <c r="E206" s="9"/>
      <c r="F206" s="9"/>
      <c r="G206" s="9"/>
      <c r="H206" s="9"/>
      <c r="I206" s="9"/>
      <c r="J206" s="9"/>
      <c r="K206" s="9"/>
      <c r="L206" s="9"/>
      <c r="M206" s="9"/>
    </row>
    <row r="207" spans="1:13" x14ac:dyDescent="0.25">
      <c r="A207" s="9"/>
      <c r="B207" s="9"/>
      <c r="C207" s="9"/>
      <c r="D207" s="9"/>
      <c r="E207" s="9"/>
      <c r="F207" s="9"/>
      <c r="G207" s="9"/>
      <c r="H207" s="9"/>
      <c r="I207" s="9"/>
      <c r="J207" s="9"/>
      <c r="K207" s="9"/>
      <c r="L207" s="9"/>
      <c r="M207" s="9"/>
    </row>
    <row r="208" spans="1:13" x14ac:dyDescent="0.25">
      <c r="A208" s="9"/>
      <c r="B208" s="9"/>
      <c r="C208" s="9"/>
      <c r="D208" s="9"/>
      <c r="E208" s="9"/>
      <c r="F208" s="9"/>
      <c r="G208" s="9"/>
      <c r="H208" s="9"/>
      <c r="I208" s="9"/>
      <c r="J208" s="9"/>
      <c r="K208" s="9"/>
      <c r="L208" s="9"/>
      <c r="M208" s="9"/>
    </row>
    <row r="209" spans="1:13" x14ac:dyDescent="0.25">
      <c r="A209" s="9"/>
      <c r="B209" s="9"/>
      <c r="C209" s="9"/>
      <c r="D209" s="9"/>
      <c r="E209" s="9"/>
      <c r="F209" s="9"/>
      <c r="G209" s="9"/>
      <c r="H209" s="9"/>
      <c r="I209" s="9"/>
      <c r="J209" s="9"/>
      <c r="K209" s="9"/>
      <c r="L209" s="9"/>
      <c r="M209" s="9"/>
    </row>
    <row r="210" spans="1:13" x14ac:dyDescent="0.25">
      <c r="A210" s="9"/>
      <c r="B210" s="9"/>
      <c r="C210" s="9"/>
      <c r="D210" s="9"/>
      <c r="E210" s="9"/>
      <c r="F210" s="9"/>
      <c r="G210" s="9"/>
      <c r="H210" s="9"/>
      <c r="I210" s="9"/>
      <c r="J210" s="9"/>
      <c r="K210" s="9"/>
      <c r="L210" s="9"/>
      <c r="M210" s="9"/>
    </row>
    <row r="211" spans="1:13" x14ac:dyDescent="0.25">
      <c r="A211" s="9"/>
      <c r="B211" s="9"/>
      <c r="C211" s="9"/>
      <c r="D211" s="9"/>
      <c r="E211" s="9"/>
      <c r="F211" s="9"/>
      <c r="G211" s="9"/>
      <c r="H211" s="9"/>
      <c r="I211" s="9"/>
      <c r="J211" s="9"/>
      <c r="K211" s="9"/>
      <c r="L211" s="9"/>
      <c r="M211" s="9"/>
    </row>
    <row r="212" spans="1:13" x14ac:dyDescent="0.25">
      <c r="A212" s="9"/>
      <c r="B212" s="9"/>
      <c r="C212" s="9"/>
      <c r="D212" s="9"/>
      <c r="E212" s="9"/>
      <c r="F212" s="9"/>
      <c r="G212" s="9"/>
      <c r="H212" s="9"/>
      <c r="I212" s="9"/>
      <c r="J212" s="9"/>
      <c r="K212" s="9"/>
      <c r="L212" s="9"/>
      <c r="M212" s="9"/>
    </row>
    <row r="213" spans="1:13" x14ac:dyDescent="0.25">
      <c r="A213" s="9"/>
      <c r="B213" s="9"/>
      <c r="C213" s="9"/>
      <c r="D213" s="9"/>
      <c r="E213" s="9"/>
      <c r="F213" s="9"/>
      <c r="G213" s="9"/>
      <c r="H213" s="9"/>
      <c r="I213" s="9"/>
      <c r="J213" s="9"/>
      <c r="K213" s="9"/>
      <c r="L213" s="9"/>
      <c r="M213" s="9"/>
    </row>
    <row r="214" spans="1:13" x14ac:dyDescent="0.25">
      <c r="A214" s="9"/>
      <c r="B214" s="9"/>
      <c r="C214" s="9"/>
      <c r="D214" s="9"/>
      <c r="E214" s="9"/>
      <c r="F214" s="9"/>
      <c r="G214" s="9"/>
      <c r="H214" s="9"/>
      <c r="I214" s="9"/>
      <c r="J214" s="9"/>
      <c r="K214" s="9"/>
      <c r="L214" s="9"/>
      <c r="M214" s="9"/>
    </row>
    <row r="215" spans="1:13" x14ac:dyDescent="0.25">
      <c r="A215" s="9"/>
      <c r="B215" s="9"/>
      <c r="C215" s="9"/>
      <c r="D215" s="9"/>
      <c r="E215" s="9"/>
      <c r="F215" s="9"/>
      <c r="G215" s="9"/>
      <c r="H215" s="9"/>
      <c r="I215" s="9"/>
      <c r="J215" s="9"/>
      <c r="K215" s="9"/>
      <c r="L215" s="9"/>
      <c r="M215" s="9"/>
    </row>
    <row r="216" spans="1:13" x14ac:dyDescent="0.25">
      <c r="A216" s="9"/>
      <c r="B216" s="9"/>
      <c r="C216" s="9"/>
      <c r="D216" s="9"/>
      <c r="E216" s="9"/>
      <c r="F216" s="9"/>
      <c r="G216" s="9"/>
      <c r="H216" s="9"/>
      <c r="I216" s="9"/>
      <c r="J216" s="9"/>
      <c r="K216" s="9"/>
      <c r="L216" s="9"/>
      <c r="M216" s="9"/>
    </row>
    <row r="217" spans="1:13" x14ac:dyDescent="0.25">
      <c r="A217" s="9"/>
      <c r="B217" s="9"/>
      <c r="C217" s="9"/>
      <c r="D217" s="9"/>
      <c r="E217" s="9"/>
      <c r="F217" s="9"/>
      <c r="G217" s="9"/>
      <c r="H217" s="9"/>
      <c r="I217" s="9"/>
      <c r="J217" s="9"/>
      <c r="K217" s="9"/>
      <c r="L217" s="9"/>
      <c r="M217" s="9"/>
    </row>
    <row r="218" spans="1:13" x14ac:dyDescent="0.25">
      <c r="A218" s="9"/>
      <c r="B218" s="9"/>
      <c r="C218" s="9"/>
      <c r="D218" s="9"/>
      <c r="E218" s="9"/>
      <c r="F218" s="9"/>
      <c r="G218" s="9"/>
      <c r="H218" s="9"/>
      <c r="I218" s="9"/>
      <c r="J218" s="9"/>
      <c r="K218" s="9"/>
      <c r="L218" s="9"/>
      <c r="M218" s="9"/>
    </row>
    <row r="219" spans="1:13" x14ac:dyDescent="0.25">
      <c r="A219" s="9"/>
      <c r="B219" s="9"/>
      <c r="C219" s="9"/>
      <c r="D219" s="9"/>
      <c r="E219" s="9"/>
      <c r="F219" s="9"/>
      <c r="G219" s="9"/>
      <c r="H219" s="9"/>
      <c r="I219" s="9"/>
      <c r="J219" s="9"/>
      <c r="K219" s="9"/>
      <c r="L219" s="9"/>
      <c r="M219" s="9"/>
    </row>
    <row r="220" spans="1:13" x14ac:dyDescent="0.25">
      <c r="A220" s="9"/>
      <c r="B220" s="9"/>
      <c r="C220" s="9"/>
      <c r="D220" s="9"/>
      <c r="E220" s="9"/>
      <c r="F220" s="9"/>
      <c r="G220" s="9"/>
      <c r="H220" s="9"/>
      <c r="I220" s="9"/>
      <c r="J220" s="9"/>
      <c r="K220" s="9"/>
      <c r="L220" s="9"/>
      <c r="M220" s="9"/>
    </row>
    <row r="221" spans="1:13" x14ac:dyDescent="0.25">
      <c r="A221" s="9"/>
      <c r="B221" s="9"/>
      <c r="C221" s="9"/>
      <c r="D221" s="9"/>
      <c r="E221" s="9"/>
      <c r="F221" s="9"/>
      <c r="G221" s="9"/>
      <c r="H221" s="9"/>
      <c r="I221" s="9"/>
      <c r="J221" s="9"/>
      <c r="K221" s="9"/>
      <c r="L221" s="9"/>
      <c r="M221" s="9"/>
    </row>
    <row r="222" spans="1:13" x14ac:dyDescent="0.25">
      <c r="A222" s="9"/>
      <c r="B222" s="9"/>
      <c r="C222" s="9"/>
      <c r="D222" s="9"/>
      <c r="E222" s="9"/>
      <c r="F222" s="9"/>
      <c r="G222" s="9"/>
      <c r="H222" s="9"/>
      <c r="I222" s="9"/>
      <c r="J222" s="9"/>
      <c r="K222" s="9"/>
      <c r="L222" s="9"/>
      <c r="M222" s="9"/>
    </row>
    <row r="223" spans="1:13" x14ac:dyDescent="0.25">
      <c r="A223" s="9"/>
      <c r="B223" s="9"/>
      <c r="C223" s="9"/>
      <c r="D223" s="9"/>
      <c r="E223" s="9"/>
      <c r="F223" s="9"/>
      <c r="G223" s="9"/>
      <c r="H223" s="9"/>
      <c r="I223" s="9"/>
      <c r="J223" s="9"/>
      <c r="K223" s="9"/>
      <c r="L223" s="9"/>
      <c r="M223" s="9"/>
    </row>
    <row r="224" spans="1:13" x14ac:dyDescent="0.25">
      <c r="A224" s="9"/>
      <c r="B224" s="9"/>
      <c r="C224" s="9"/>
      <c r="D224" s="9"/>
      <c r="E224" s="9"/>
      <c r="F224" s="9"/>
      <c r="G224" s="9"/>
      <c r="H224" s="9"/>
      <c r="I224" s="9"/>
      <c r="J224" s="9"/>
      <c r="K224" s="9"/>
      <c r="L224" s="9"/>
      <c r="M224" s="9"/>
    </row>
    <row r="225" spans="1:13" x14ac:dyDescent="0.25">
      <c r="A225" s="9"/>
      <c r="B225" s="9"/>
      <c r="C225" s="9"/>
      <c r="D225" s="9"/>
      <c r="E225" s="9"/>
      <c r="F225" s="9"/>
      <c r="G225" s="9"/>
      <c r="H225" s="9"/>
      <c r="I225" s="9"/>
      <c r="J225" s="9"/>
      <c r="K225" s="9"/>
      <c r="L225" s="9"/>
      <c r="M225" s="9"/>
    </row>
    <row r="226" spans="1:13" x14ac:dyDescent="0.25">
      <c r="A226" s="9"/>
      <c r="B226" s="9"/>
      <c r="C226" s="9"/>
      <c r="D226" s="9"/>
      <c r="E226" s="9"/>
      <c r="F226" s="9"/>
      <c r="G226" s="9"/>
      <c r="H226" s="9"/>
      <c r="I226" s="9"/>
      <c r="J226" s="9"/>
      <c r="K226" s="9"/>
      <c r="L226" s="9"/>
      <c r="M226" s="9"/>
    </row>
    <row r="227" spans="1:13" x14ac:dyDescent="0.25">
      <c r="A227" s="9"/>
      <c r="B227" s="9"/>
      <c r="C227" s="9"/>
      <c r="D227" s="9"/>
      <c r="E227" s="9"/>
      <c r="F227" s="9"/>
      <c r="G227" s="9"/>
      <c r="H227" s="9"/>
      <c r="I227" s="9"/>
      <c r="J227" s="9"/>
      <c r="K227" s="9"/>
      <c r="L227" s="9"/>
      <c r="M227" s="9"/>
    </row>
    <row r="228" spans="1:13" x14ac:dyDescent="0.25">
      <c r="A228" s="9"/>
      <c r="B228" s="9"/>
      <c r="C228" s="9"/>
      <c r="D228" s="9"/>
      <c r="E228" s="9"/>
      <c r="F228" s="9"/>
      <c r="G228" s="9"/>
      <c r="H228" s="9"/>
      <c r="I228" s="9"/>
      <c r="J228" s="9"/>
      <c r="K228" s="9"/>
      <c r="L228" s="9"/>
      <c r="M228" s="9"/>
    </row>
    <row r="229" spans="1:13" x14ac:dyDescent="0.25">
      <c r="A229" s="9"/>
      <c r="B229" s="9"/>
      <c r="C229" s="9"/>
      <c r="D229" s="9"/>
      <c r="E229" s="9"/>
      <c r="F229" s="9"/>
      <c r="G229" s="9"/>
      <c r="H229" s="9"/>
      <c r="I229" s="9"/>
      <c r="J229" s="9"/>
      <c r="K229" s="9"/>
      <c r="L229" s="9"/>
      <c r="M229" s="9"/>
    </row>
    <row r="230" spans="1:13" x14ac:dyDescent="0.25">
      <c r="A230" s="9"/>
      <c r="B230" s="9"/>
      <c r="C230" s="9"/>
      <c r="D230" s="9"/>
      <c r="E230" s="9"/>
      <c r="F230" s="9"/>
      <c r="G230" s="9"/>
      <c r="H230" s="9"/>
      <c r="I230" s="9"/>
      <c r="J230" s="9"/>
      <c r="K230" s="9"/>
      <c r="L230" s="9"/>
      <c r="M230" s="9"/>
    </row>
    <row r="231" spans="1:13" x14ac:dyDescent="0.25">
      <c r="A231" s="9"/>
      <c r="B231" s="9"/>
      <c r="C231" s="9"/>
      <c r="D231" s="9"/>
      <c r="E231" s="9"/>
      <c r="F231" s="9"/>
      <c r="G231" s="9"/>
      <c r="H231" s="9"/>
      <c r="I231" s="9"/>
      <c r="J231" s="9"/>
      <c r="K231" s="9"/>
      <c r="L231" s="9"/>
      <c r="M231" s="9"/>
    </row>
    <row r="232" spans="1:13" x14ac:dyDescent="0.25">
      <c r="A232" s="9"/>
      <c r="B232" s="9"/>
      <c r="C232" s="9"/>
      <c r="D232" s="9"/>
      <c r="E232" s="9"/>
      <c r="F232" s="9"/>
      <c r="G232" s="9"/>
      <c r="H232" s="9"/>
      <c r="I232" s="9"/>
      <c r="J232" s="9"/>
      <c r="K232" s="9"/>
      <c r="L232" s="9"/>
      <c r="M232" s="9"/>
    </row>
    <row r="233" spans="1:13" x14ac:dyDescent="0.25">
      <c r="A233" s="9"/>
      <c r="B233" s="9"/>
      <c r="C233" s="9"/>
      <c r="D233" s="9"/>
      <c r="E233" s="9"/>
      <c r="F233" s="9"/>
      <c r="G233" s="9"/>
      <c r="H233" s="9"/>
      <c r="I233" s="9"/>
      <c r="J233" s="9"/>
      <c r="K233" s="9"/>
      <c r="L233" s="9"/>
      <c r="M233" s="9"/>
    </row>
    <row r="234" spans="1:13" x14ac:dyDescent="0.25">
      <c r="A234" s="9"/>
      <c r="B234" s="9"/>
      <c r="C234" s="9"/>
      <c r="D234" s="9"/>
      <c r="E234" s="9"/>
      <c r="F234" s="9"/>
      <c r="G234" s="9"/>
      <c r="H234" s="9"/>
      <c r="I234" s="9"/>
      <c r="J234" s="9"/>
      <c r="K234" s="9"/>
      <c r="L234" s="9"/>
      <c r="M234" s="9"/>
    </row>
    <row r="235" spans="1:13" x14ac:dyDescent="0.25">
      <c r="A235" s="9"/>
      <c r="B235" s="9"/>
      <c r="C235" s="9"/>
      <c r="D235" s="9"/>
      <c r="E235" s="9"/>
      <c r="F235" s="9"/>
      <c r="G235" s="9"/>
      <c r="H235" s="9"/>
      <c r="I235" s="9"/>
      <c r="J235" s="9"/>
      <c r="K235" s="9"/>
      <c r="L235" s="9"/>
      <c r="M235" s="9"/>
    </row>
    <row r="236" spans="1:13" x14ac:dyDescent="0.25">
      <c r="A236" s="9"/>
      <c r="B236" s="9"/>
      <c r="C236" s="9"/>
      <c r="D236" s="9"/>
      <c r="E236" s="9"/>
      <c r="F236" s="9"/>
      <c r="G236" s="9"/>
      <c r="H236" s="9"/>
      <c r="I236" s="9"/>
      <c r="J236" s="9"/>
      <c r="K236" s="9"/>
      <c r="L236" s="9"/>
      <c r="M236" s="9"/>
    </row>
    <row r="237" spans="1:13" x14ac:dyDescent="0.25">
      <c r="A237" s="9"/>
      <c r="B237" s="9"/>
      <c r="C237" s="9"/>
      <c r="D237" s="9"/>
      <c r="E237" s="9"/>
      <c r="F237" s="9"/>
      <c r="G237" s="9"/>
      <c r="H237" s="9"/>
      <c r="I237" s="9"/>
      <c r="J237" s="9"/>
      <c r="K237" s="9"/>
      <c r="L237" s="9"/>
      <c r="M237" s="9"/>
    </row>
    <row r="238" spans="1:13" x14ac:dyDescent="0.25">
      <c r="A238" s="9"/>
      <c r="B238" s="9"/>
      <c r="C238" s="9"/>
      <c r="D238" s="9"/>
      <c r="E238" s="9"/>
      <c r="F238" s="9"/>
      <c r="G238" s="9"/>
      <c r="H238" s="9"/>
      <c r="I238" s="9"/>
      <c r="J238" s="9"/>
      <c r="K238" s="9"/>
      <c r="L238" s="9"/>
      <c r="M238" s="9"/>
    </row>
    <row r="239" spans="1:13" x14ac:dyDescent="0.25">
      <c r="A239" s="9"/>
      <c r="B239" s="9"/>
      <c r="C239" s="9"/>
      <c r="D239" s="9"/>
      <c r="E239" s="9"/>
      <c r="F239" s="9"/>
      <c r="G239" s="9"/>
      <c r="H239" s="9"/>
      <c r="I239" s="9"/>
      <c r="J239" s="9"/>
      <c r="K239" s="9"/>
      <c r="L239" s="9"/>
      <c r="M239" s="9"/>
    </row>
    <row r="240" spans="1:13" x14ac:dyDescent="0.25">
      <c r="A240" s="9"/>
      <c r="B240" s="9"/>
      <c r="C240" s="9"/>
      <c r="D240" s="9"/>
      <c r="E240" s="9"/>
      <c r="F240" s="9"/>
      <c r="G240" s="9"/>
      <c r="H240" s="9"/>
      <c r="I240" s="9"/>
      <c r="J240" s="9"/>
      <c r="K240" s="9"/>
      <c r="L240" s="9"/>
      <c r="M240" s="9"/>
    </row>
    <row r="241" spans="1:13" x14ac:dyDescent="0.25">
      <c r="A241" s="9"/>
      <c r="B241" s="9"/>
      <c r="C241" s="9"/>
      <c r="D241" s="9"/>
      <c r="E241" s="9"/>
      <c r="F241" s="9"/>
      <c r="G241" s="9"/>
      <c r="H241" s="9"/>
      <c r="I241" s="9"/>
      <c r="J241" s="9"/>
      <c r="K241" s="9"/>
      <c r="L241" s="9"/>
      <c r="M241" s="9"/>
    </row>
    <row r="242" spans="1:13" x14ac:dyDescent="0.25">
      <c r="A242" s="9"/>
      <c r="B242" s="9"/>
      <c r="C242" s="9"/>
      <c r="D242" s="9"/>
      <c r="E242" s="9"/>
      <c r="F242" s="9"/>
      <c r="G242" s="9"/>
      <c r="H242" s="9"/>
      <c r="I242" s="9"/>
      <c r="J242" s="9"/>
      <c r="K242" s="9"/>
      <c r="L242" s="9"/>
      <c r="M242" s="9"/>
    </row>
    <row r="243" spans="1:13" x14ac:dyDescent="0.25">
      <c r="A243" s="9"/>
      <c r="B243" s="9"/>
      <c r="C243" s="9"/>
      <c r="D243" s="9"/>
      <c r="E243" s="9"/>
      <c r="F243" s="9"/>
      <c r="G243" s="9"/>
      <c r="H243" s="9"/>
      <c r="I243" s="9"/>
      <c r="J243" s="9"/>
      <c r="K243" s="9"/>
      <c r="L243" s="9"/>
      <c r="M243" s="9"/>
    </row>
    <row r="244" spans="1:13" x14ac:dyDescent="0.25">
      <c r="A244" s="9"/>
      <c r="B244" s="9"/>
      <c r="C244" s="9"/>
      <c r="D244" s="9"/>
      <c r="E244" s="9"/>
      <c r="F244" s="9"/>
      <c r="G244" s="9"/>
      <c r="H244" s="9"/>
      <c r="I244" s="9"/>
      <c r="J244" s="9"/>
      <c r="K244" s="9"/>
      <c r="L244" s="9"/>
      <c r="M244" s="9"/>
    </row>
    <row r="245" spans="1:13" x14ac:dyDescent="0.25">
      <c r="A245" s="9"/>
      <c r="B245" s="9"/>
      <c r="C245" s="9"/>
      <c r="D245" s="9"/>
      <c r="E245" s="9"/>
      <c r="F245" s="9"/>
      <c r="G245" s="9"/>
      <c r="H245" s="9"/>
      <c r="I245" s="9"/>
      <c r="J245" s="9"/>
      <c r="K245" s="9"/>
      <c r="L245" s="9"/>
      <c r="M245" s="9"/>
    </row>
    <row r="246" spans="1:13" x14ac:dyDescent="0.25">
      <c r="A246" s="9"/>
      <c r="B246" s="9"/>
      <c r="C246" s="9"/>
      <c r="D246" s="9"/>
      <c r="E246" s="9"/>
      <c r="F246" s="9"/>
      <c r="G246" s="9"/>
      <c r="H246" s="9"/>
      <c r="I246" s="9"/>
      <c r="J246" s="9"/>
      <c r="K246" s="9"/>
      <c r="L246" s="9"/>
      <c r="M246" s="9"/>
    </row>
    <row r="247" spans="1:13" x14ac:dyDescent="0.25">
      <c r="A247" s="9"/>
      <c r="B247" s="9"/>
      <c r="C247" s="9"/>
      <c r="D247" s="9"/>
      <c r="E247" s="9"/>
      <c r="F247" s="9"/>
      <c r="G247" s="9"/>
      <c r="H247" s="9"/>
      <c r="I247" s="9"/>
      <c r="J247" s="9"/>
      <c r="K247" s="9"/>
      <c r="L247" s="9"/>
      <c r="M247" s="9"/>
    </row>
    <row r="248" spans="1:13" x14ac:dyDescent="0.25">
      <c r="A248" s="9"/>
      <c r="B248" s="9"/>
      <c r="C248" s="9"/>
      <c r="D248" s="9"/>
      <c r="E248" s="9"/>
      <c r="F248" s="9"/>
      <c r="G248" s="9"/>
      <c r="H248" s="9"/>
      <c r="I248" s="9"/>
      <c r="J248" s="9"/>
      <c r="K248" s="9"/>
      <c r="L248" s="9"/>
      <c r="M248" s="9"/>
    </row>
    <row r="249" spans="1:13" x14ac:dyDescent="0.25">
      <c r="A249" s="9"/>
      <c r="B249" s="9"/>
      <c r="C249" s="9"/>
      <c r="D249" s="9"/>
      <c r="E249" s="9"/>
      <c r="F249" s="9"/>
      <c r="G249" s="9"/>
      <c r="H249" s="9"/>
      <c r="I249" s="9"/>
      <c r="J249" s="9"/>
      <c r="K249" s="9"/>
      <c r="L249" s="9"/>
      <c r="M249" s="9"/>
    </row>
    <row r="250" spans="1:13" x14ac:dyDescent="0.25">
      <c r="A250" s="9"/>
      <c r="B250" s="9"/>
      <c r="C250" s="9"/>
      <c r="D250" s="9"/>
      <c r="E250" s="9"/>
      <c r="F250" s="9"/>
      <c r="G250" s="9"/>
      <c r="H250" s="9"/>
      <c r="I250" s="9"/>
      <c r="J250" s="9"/>
      <c r="K250" s="9"/>
      <c r="L250" s="9"/>
      <c r="M250" s="9"/>
    </row>
    <row r="251" spans="1:13" x14ac:dyDescent="0.25">
      <c r="A251" s="9"/>
      <c r="B251" s="9"/>
      <c r="C251" s="9"/>
      <c r="D251" s="9"/>
      <c r="E251" s="9"/>
      <c r="F251" s="9"/>
      <c r="G251" s="9"/>
      <c r="H251" s="9"/>
      <c r="I251" s="9"/>
      <c r="J251" s="9"/>
      <c r="K251" s="9"/>
      <c r="L251" s="9"/>
      <c r="M251" s="9"/>
    </row>
    <row r="252" spans="1:13" x14ac:dyDescent="0.25">
      <c r="A252" s="9"/>
      <c r="B252" s="9"/>
      <c r="C252" s="9"/>
      <c r="D252" s="9"/>
      <c r="E252" s="9"/>
      <c r="F252" s="9"/>
      <c r="G252" s="9"/>
      <c r="H252" s="9"/>
      <c r="I252" s="9"/>
      <c r="J252" s="9"/>
      <c r="K252" s="9"/>
      <c r="L252" s="9"/>
      <c r="M252" s="9"/>
    </row>
    <row r="253" spans="1:13" x14ac:dyDescent="0.25">
      <c r="A253" s="9"/>
      <c r="B253" s="9"/>
      <c r="C253" s="9"/>
      <c r="D253" s="9"/>
      <c r="E253" s="9"/>
      <c r="F253" s="9"/>
      <c r="G253" s="9"/>
      <c r="H253" s="9"/>
      <c r="I253" s="9"/>
      <c r="J253" s="9"/>
      <c r="K253" s="9"/>
      <c r="L253" s="9"/>
      <c r="M253" s="9"/>
    </row>
    <row r="254" spans="1:13" x14ac:dyDescent="0.25">
      <c r="A254" s="9"/>
      <c r="B254" s="9"/>
      <c r="C254" s="9"/>
      <c r="D254" s="9"/>
      <c r="E254" s="9"/>
      <c r="F254" s="9"/>
      <c r="G254" s="9"/>
      <c r="H254" s="9"/>
      <c r="I254" s="9"/>
      <c r="J254" s="9"/>
      <c r="K254" s="9"/>
      <c r="L254" s="9"/>
      <c r="M254" s="9"/>
    </row>
    <row r="255" spans="1:13" x14ac:dyDescent="0.25">
      <c r="A255" s="9"/>
      <c r="B255" s="9"/>
      <c r="C255" s="9"/>
      <c r="D255" s="9"/>
      <c r="E255" s="9"/>
      <c r="F255" s="9"/>
      <c r="G255" s="9"/>
      <c r="H255" s="9"/>
      <c r="I255" s="9"/>
      <c r="J255" s="9"/>
      <c r="K255" s="9"/>
      <c r="L255" s="9"/>
      <c r="M255" s="9"/>
    </row>
    <row r="256" spans="1:13" x14ac:dyDescent="0.25">
      <c r="A256" s="9"/>
      <c r="B256" s="9"/>
      <c r="C256" s="9"/>
      <c r="D256" s="9"/>
      <c r="E256" s="9"/>
      <c r="F256" s="9"/>
      <c r="G256" s="9"/>
      <c r="H256" s="9"/>
      <c r="I256" s="9"/>
      <c r="J256" s="9"/>
      <c r="K256" s="9"/>
      <c r="L256" s="9"/>
      <c r="M256" s="9"/>
    </row>
    <row r="257" spans="1:13" x14ac:dyDescent="0.25">
      <c r="A257" s="9"/>
      <c r="B257" s="9"/>
      <c r="C257" s="9"/>
      <c r="D257" s="9"/>
      <c r="E257" s="9"/>
      <c r="F257" s="9"/>
      <c r="G257" s="9"/>
      <c r="H257" s="9"/>
      <c r="I257" s="9"/>
      <c r="J257" s="9"/>
      <c r="K257" s="9"/>
      <c r="L257" s="9"/>
      <c r="M257" s="9"/>
    </row>
    <row r="258" spans="1:13" x14ac:dyDescent="0.25">
      <c r="A258" s="9"/>
      <c r="B258" s="9"/>
      <c r="C258" s="9"/>
      <c r="D258" s="9"/>
      <c r="E258" s="9"/>
      <c r="F258" s="9"/>
      <c r="G258" s="9"/>
      <c r="H258" s="9"/>
      <c r="I258" s="9"/>
      <c r="J258" s="9"/>
      <c r="K258" s="9"/>
      <c r="L258" s="9"/>
      <c r="M258" s="9"/>
    </row>
    <row r="259" spans="1:13" x14ac:dyDescent="0.25">
      <c r="A259" s="9"/>
      <c r="B259" s="9"/>
      <c r="C259" s="9"/>
      <c r="D259" s="9"/>
      <c r="E259" s="9"/>
      <c r="F259" s="9"/>
      <c r="G259" s="9"/>
      <c r="H259" s="9"/>
      <c r="I259" s="9"/>
      <c r="J259" s="9"/>
      <c r="K259" s="9"/>
      <c r="L259" s="9"/>
      <c r="M259" s="9"/>
    </row>
    <row r="260" spans="1:13" x14ac:dyDescent="0.25">
      <c r="A260" s="9"/>
      <c r="B260" s="9"/>
      <c r="C260" s="9"/>
      <c r="D260" s="9"/>
      <c r="E260" s="9"/>
      <c r="F260" s="9"/>
      <c r="G260" s="9"/>
      <c r="H260" s="9"/>
      <c r="I260" s="9"/>
      <c r="J260" s="9"/>
      <c r="K260" s="9"/>
      <c r="L260" s="9"/>
      <c r="M260" s="9"/>
    </row>
    <row r="261" spans="1:13" x14ac:dyDescent="0.25">
      <c r="A261" s="9"/>
      <c r="B261" s="9"/>
      <c r="C261" s="9"/>
      <c r="D261" s="9"/>
      <c r="E261" s="9"/>
      <c r="F261" s="9"/>
      <c r="G261" s="9"/>
      <c r="H261" s="9"/>
      <c r="I261" s="9"/>
      <c r="J261" s="9"/>
      <c r="K261" s="9"/>
      <c r="L261" s="9"/>
      <c r="M261" s="9"/>
    </row>
    <row r="262" spans="1:13" x14ac:dyDescent="0.25">
      <c r="A262" s="9"/>
      <c r="B262" s="9"/>
      <c r="C262" s="9"/>
      <c r="D262" s="9"/>
      <c r="E262" s="9"/>
      <c r="F262" s="9"/>
      <c r="G262" s="9"/>
      <c r="H262" s="9"/>
      <c r="I262" s="9"/>
      <c r="J262" s="9"/>
      <c r="K262" s="9"/>
      <c r="L262" s="9"/>
      <c r="M262" s="9"/>
    </row>
    <row r="263" spans="1:13" x14ac:dyDescent="0.25">
      <c r="A263" s="9"/>
      <c r="B263" s="9"/>
      <c r="C263" s="9"/>
      <c r="D263" s="9"/>
      <c r="E263" s="9"/>
      <c r="F263" s="9"/>
      <c r="G263" s="9"/>
      <c r="H263" s="9"/>
      <c r="I263" s="9"/>
      <c r="J263" s="9"/>
      <c r="K263" s="9"/>
      <c r="L263" s="9"/>
      <c r="M263" s="9"/>
    </row>
    <row r="264" spans="1:13" x14ac:dyDescent="0.25">
      <c r="A264" s="9"/>
      <c r="B264" s="9"/>
      <c r="C264" s="9"/>
      <c r="D264" s="9"/>
      <c r="E264" s="9"/>
      <c r="F264" s="9"/>
      <c r="G264" s="9"/>
      <c r="H264" s="9"/>
      <c r="I264" s="9"/>
      <c r="J264" s="9"/>
      <c r="K264" s="9"/>
      <c r="L264" s="9"/>
      <c r="M264" s="9"/>
    </row>
    <row r="265" spans="1:13" x14ac:dyDescent="0.25">
      <c r="A265" s="9"/>
      <c r="B265" s="9"/>
      <c r="C265" s="9"/>
      <c r="D265" s="9"/>
      <c r="E265" s="9"/>
      <c r="F265" s="9"/>
      <c r="G265" s="9"/>
      <c r="H265" s="9"/>
      <c r="I265" s="9"/>
      <c r="J265" s="9"/>
      <c r="K265" s="9"/>
      <c r="L265" s="9"/>
      <c r="M265" s="9"/>
    </row>
    <row r="266" spans="1:13" x14ac:dyDescent="0.25">
      <c r="A266" s="9"/>
      <c r="B266" s="9"/>
      <c r="C266" s="9"/>
      <c r="D266" s="9"/>
      <c r="E266" s="9"/>
      <c r="F266" s="9"/>
      <c r="G266" s="9"/>
      <c r="H266" s="9"/>
      <c r="I266" s="9"/>
      <c r="J266" s="9"/>
      <c r="K266" s="9"/>
      <c r="L266" s="9"/>
      <c r="M266" s="9"/>
    </row>
    <row r="267" spans="1:13" x14ac:dyDescent="0.25">
      <c r="A267" s="9"/>
      <c r="B267" s="9"/>
      <c r="C267" s="9"/>
      <c r="D267" s="9"/>
      <c r="E267" s="9"/>
      <c r="F267" s="9"/>
      <c r="G267" s="9"/>
      <c r="H267" s="9"/>
      <c r="I267" s="9"/>
      <c r="J267" s="9"/>
      <c r="K267" s="9"/>
      <c r="L267" s="9"/>
      <c r="M267" s="9"/>
    </row>
    <row r="268" spans="1:13" x14ac:dyDescent="0.25">
      <c r="A268" s="9"/>
      <c r="B268" s="9"/>
      <c r="C268" s="9"/>
      <c r="D268" s="9"/>
      <c r="E268" s="9"/>
      <c r="F268" s="9"/>
      <c r="G268" s="9"/>
      <c r="H268" s="9"/>
      <c r="I268" s="9"/>
      <c r="J268" s="9"/>
      <c r="K268" s="9"/>
      <c r="L268" s="9"/>
      <c r="M268" s="9"/>
    </row>
    <row r="269" spans="1:13" x14ac:dyDescent="0.25">
      <c r="A269" s="9"/>
      <c r="B269" s="9"/>
      <c r="C269" s="9"/>
      <c r="D269" s="9"/>
      <c r="E269" s="9"/>
      <c r="F269" s="9"/>
      <c r="G269" s="9"/>
      <c r="H269" s="9"/>
      <c r="I269" s="9"/>
      <c r="J269" s="9"/>
      <c r="K269" s="9"/>
      <c r="L269" s="9"/>
      <c r="M269" s="9"/>
    </row>
    <row r="270" spans="1:13" x14ac:dyDescent="0.25">
      <c r="A270" s="9"/>
      <c r="B270" s="9"/>
      <c r="C270" s="9"/>
      <c r="D270" s="9"/>
      <c r="E270" s="9"/>
      <c r="F270" s="9"/>
      <c r="G270" s="9"/>
      <c r="H270" s="9"/>
      <c r="I270" s="9"/>
      <c r="J270" s="9"/>
      <c r="K270" s="9"/>
      <c r="L270" s="9"/>
      <c r="M270" s="9"/>
    </row>
    <row r="271" spans="1:13" x14ac:dyDescent="0.25">
      <c r="A271" s="9"/>
      <c r="B271" s="9"/>
      <c r="C271" s="9"/>
      <c r="D271" s="9"/>
      <c r="E271" s="9"/>
      <c r="F271" s="9"/>
      <c r="G271" s="9"/>
      <c r="H271" s="9"/>
      <c r="I271" s="9"/>
      <c r="J271" s="9"/>
      <c r="K271" s="9"/>
      <c r="L271" s="9"/>
      <c r="M271" s="9"/>
    </row>
    <row r="272" spans="1:13" x14ac:dyDescent="0.25">
      <c r="A272" s="9"/>
      <c r="B272" s="9"/>
      <c r="C272" s="9"/>
      <c r="D272" s="9"/>
      <c r="E272" s="9"/>
      <c r="F272" s="9"/>
      <c r="G272" s="9"/>
      <c r="H272" s="9"/>
      <c r="I272" s="9"/>
      <c r="J272" s="9"/>
      <c r="K272" s="9"/>
      <c r="L272" s="9"/>
      <c r="M272" s="9"/>
    </row>
    <row r="273" spans="1:13" x14ac:dyDescent="0.25">
      <c r="A273" s="9"/>
      <c r="B273" s="9"/>
      <c r="C273" s="9"/>
      <c r="D273" s="9"/>
      <c r="E273" s="9"/>
      <c r="F273" s="9"/>
      <c r="G273" s="9"/>
      <c r="H273" s="9"/>
      <c r="I273" s="9"/>
      <c r="J273" s="9"/>
      <c r="K273" s="9"/>
      <c r="L273" s="9"/>
      <c r="M273" s="9"/>
    </row>
    <row r="274" spans="1:13" x14ac:dyDescent="0.25">
      <c r="A274" s="9"/>
      <c r="B274" s="9"/>
      <c r="C274" s="9"/>
      <c r="D274" s="9"/>
      <c r="E274" s="9"/>
      <c r="F274" s="9"/>
      <c r="G274" s="9"/>
      <c r="H274" s="9"/>
      <c r="I274" s="9"/>
      <c r="J274" s="9"/>
      <c r="K274" s="9"/>
      <c r="L274" s="9"/>
      <c r="M274" s="9"/>
    </row>
    <row r="275" spans="1:13" x14ac:dyDescent="0.25">
      <c r="A275" s="9"/>
      <c r="B275" s="9"/>
      <c r="C275" s="9"/>
      <c r="D275" s="9"/>
      <c r="E275" s="9"/>
      <c r="F275" s="9"/>
      <c r="G275" s="9"/>
      <c r="H275" s="9"/>
      <c r="I275" s="9"/>
      <c r="J275" s="9"/>
      <c r="K275" s="9"/>
      <c r="L275" s="9"/>
      <c r="M275" s="9"/>
    </row>
    <row r="276" spans="1:13" x14ac:dyDescent="0.25">
      <c r="A276" s="9"/>
      <c r="B276" s="9"/>
      <c r="C276" s="9"/>
      <c r="D276" s="9"/>
      <c r="E276" s="9"/>
      <c r="F276" s="9"/>
      <c r="G276" s="9"/>
      <c r="H276" s="9"/>
      <c r="I276" s="9"/>
      <c r="J276" s="9"/>
      <c r="K276" s="9"/>
      <c r="L276" s="9"/>
      <c r="M276" s="9"/>
    </row>
    <row r="277" spans="1:13" x14ac:dyDescent="0.25">
      <c r="A277" s="9"/>
      <c r="B277" s="9"/>
      <c r="C277" s="9"/>
      <c r="D277" s="9"/>
      <c r="E277" s="9"/>
      <c r="F277" s="9"/>
      <c r="G277" s="9"/>
      <c r="H277" s="9"/>
      <c r="I277" s="9"/>
      <c r="J277" s="9"/>
      <c r="K277" s="9"/>
      <c r="L277" s="9"/>
      <c r="M277" s="9"/>
    </row>
    <row r="278" spans="1:13" x14ac:dyDescent="0.25">
      <c r="A278" s="9"/>
      <c r="B278" s="9"/>
      <c r="C278" s="9"/>
      <c r="D278" s="9"/>
      <c r="E278" s="9"/>
      <c r="F278" s="9"/>
      <c r="G278" s="9"/>
      <c r="H278" s="9"/>
      <c r="I278" s="9"/>
      <c r="J278" s="9"/>
      <c r="K278" s="9"/>
      <c r="L278" s="9"/>
      <c r="M278" s="9"/>
    </row>
    <row r="279" spans="1:13" x14ac:dyDescent="0.25">
      <c r="A279" s="9"/>
      <c r="B279" s="9"/>
      <c r="C279" s="9"/>
      <c r="D279" s="9"/>
      <c r="E279" s="9"/>
      <c r="F279" s="9"/>
      <c r="G279" s="9"/>
      <c r="H279" s="9"/>
      <c r="I279" s="9"/>
      <c r="J279" s="9"/>
      <c r="K279" s="9"/>
      <c r="L279" s="9"/>
      <c r="M279" s="9"/>
    </row>
    <row r="280" spans="1:13" x14ac:dyDescent="0.25">
      <c r="A280" s="9"/>
      <c r="B280" s="9"/>
      <c r="C280" s="9"/>
      <c r="D280" s="9"/>
      <c r="E280" s="9"/>
      <c r="F280" s="9"/>
      <c r="G280" s="9"/>
      <c r="H280" s="9"/>
      <c r="I280" s="9"/>
      <c r="J280" s="9"/>
      <c r="K280" s="9"/>
      <c r="L280" s="9"/>
      <c r="M280" s="9"/>
    </row>
    <row r="281" spans="1:13" x14ac:dyDescent="0.25">
      <c r="A281" s="9"/>
      <c r="B281" s="9"/>
      <c r="C281" s="9"/>
      <c r="D281" s="9"/>
      <c r="E281" s="9"/>
      <c r="F281" s="9"/>
      <c r="G281" s="9"/>
      <c r="H281" s="9"/>
      <c r="I281" s="9"/>
      <c r="J281" s="9"/>
      <c r="K281" s="9"/>
      <c r="L281" s="9"/>
      <c r="M281" s="9"/>
    </row>
    <row r="282" spans="1:13" x14ac:dyDescent="0.25">
      <c r="A282" s="9"/>
      <c r="B282" s="9"/>
      <c r="C282" s="9"/>
      <c r="D282" s="9"/>
      <c r="E282" s="9"/>
      <c r="F282" s="9"/>
      <c r="G282" s="9"/>
      <c r="H282" s="9"/>
      <c r="I282" s="9"/>
      <c r="J282" s="9"/>
      <c r="K282" s="9"/>
      <c r="L282" s="9"/>
      <c r="M282" s="9"/>
    </row>
    <row r="283" spans="1:13" x14ac:dyDescent="0.25">
      <c r="A283" s="9"/>
      <c r="B283" s="9"/>
      <c r="C283" s="9"/>
      <c r="D283" s="9"/>
      <c r="E283" s="9"/>
      <c r="F283" s="9"/>
      <c r="G283" s="9"/>
      <c r="H283" s="9"/>
      <c r="I283" s="9"/>
      <c r="J283" s="9"/>
      <c r="K283" s="9"/>
      <c r="L283" s="9"/>
      <c r="M283" s="9"/>
    </row>
    <row r="284" spans="1:13" x14ac:dyDescent="0.25">
      <c r="A284" s="9"/>
      <c r="B284" s="9"/>
      <c r="C284" s="9"/>
      <c r="D284" s="9"/>
      <c r="E284" s="9"/>
      <c r="F284" s="9"/>
      <c r="G284" s="9"/>
      <c r="H284" s="9"/>
      <c r="I284" s="9"/>
      <c r="J284" s="9"/>
      <c r="K284" s="9"/>
      <c r="L284" s="9"/>
      <c r="M284" s="9"/>
    </row>
    <row r="285" spans="1:13" x14ac:dyDescent="0.25">
      <c r="A285" s="9"/>
      <c r="B285" s="9"/>
      <c r="C285" s="9"/>
      <c r="D285" s="9"/>
      <c r="E285" s="9"/>
      <c r="F285" s="9"/>
      <c r="G285" s="9"/>
      <c r="H285" s="9"/>
      <c r="I285" s="9"/>
      <c r="J285" s="9"/>
      <c r="K285" s="9"/>
      <c r="L285" s="9"/>
      <c r="M285" s="9"/>
    </row>
    <row r="286" spans="1:13" x14ac:dyDescent="0.25">
      <c r="A286" s="9"/>
      <c r="B286" s="9"/>
      <c r="C286" s="9"/>
      <c r="D286" s="9"/>
      <c r="E286" s="9"/>
      <c r="F286" s="9"/>
      <c r="G286" s="9"/>
      <c r="H286" s="9"/>
      <c r="I286" s="9"/>
      <c r="J286" s="9"/>
      <c r="K286" s="9"/>
      <c r="L286" s="9"/>
      <c r="M286" s="9"/>
    </row>
    <row r="287" spans="1:13" x14ac:dyDescent="0.25">
      <c r="A287" s="9"/>
      <c r="B287" s="9"/>
      <c r="C287" s="9"/>
      <c r="D287" s="9"/>
      <c r="E287" s="9"/>
      <c r="F287" s="9"/>
      <c r="G287" s="9"/>
      <c r="H287" s="9"/>
      <c r="I287" s="9"/>
      <c r="J287" s="9"/>
      <c r="K287" s="9"/>
      <c r="L287" s="9"/>
      <c r="M287" s="9"/>
    </row>
    <row r="288" spans="1:13" x14ac:dyDescent="0.25">
      <c r="A288" s="9"/>
      <c r="B288" s="9"/>
      <c r="C288" s="9"/>
      <c r="D288" s="9"/>
      <c r="E288" s="9"/>
      <c r="F288" s="9"/>
      <c r="G288" s="9"/>
      <c r="H288" s="9"/>
      <c r="I288" s="9"/>
      <c r="J288" s="9"/>
      <c r="K288" s="9"/>
      <c r="L288" s="9"/>
      <c r="M288" s="9"/>
    </row>
    <row r="289" spans="1:13" x14ac:dyDescent="0.25">
      <c r="A289" s="9"/>
      <c r="B289" s="9"/>
      <c r="C289" s="9"/>
      <c r="D289" s="9"/>
      <c r="E289" s="9"/>
      <c r="F289" s="9"/>
      <c r="G289" s="9"/>
      <c r="H289" s="9"/>
      <c r="I289" s="9"/>
      <c r="J289" s="9"/>
      <c r="K289" s="9"/>
      <c r="L289" s="9"/>
      <c r="M289" s="9"/>
    </row>
    <row r="290" spans="1:13" x14ac:dyDescent="0.25">
      <c r="A290" s="9"/>
      <c r="B290" s="9"/>
      <c r="C290" s="9"/>
      <c r="D290" s="9"/>
      <c r="E290" s="9"/>
      <c r="F290" s="9"/>
      <c r="G290" s="9"/>
      <c r="H290" s="9"/>
      <c r="I290" s="9"/>
      <c r="J290" s="9"/>
      <c r="K290" s="9"/>
      <c r="L290" s="9"/>
      <c r="M290" s="9"/>
    </row>
    <row r="291" spans="1:13" x14ac:dyDescent="0.25">
      <c r="A291" s="9"/>
      <c r="B291" s="9"/>
      <c r="C291" s="9"/>
      <c r="D291" s="9"/>
      <c r="E291" s="9"/>
      <c r="F291" s="9"/>
      <c r="G291" s="9"/>
      <c r="H291" s="9"/>
      <c r="I291" s="9"/>
      <c r="J291" s="9"/>
      <c r="K291" s="9"/>
      <c r="L291" s="9"/>
      <c r="M291" s="9"/>
    </row>
    <row r="292" spans="1:13" x14ac:dyDescent="0.25">
      <c r="A292" s="9"/>
      <c r="B292" s="9"/>
      <c r="C292" s="9"/>
      <c r="D292" s="9"/>
      <c r="E292" s="9"/>
      <c r="F292" s="9"/>
      <c r="G292" s="9"/>
      <c r="H292" s="9"/>
      <c r="I292" s="9"/>
      <c r="J292" s="9"/>
      <c r="K292" s="9"/>
      <c r="L292" s="9"/>
      <c r="M292" s="9"/>
    </row>
    <row r="293" spans="1:13" x14ac:dyDescent="0.25">
      <c r="A293" s="9"/>
      <c r="B293" s="9"/>
      <c r="C293" s="9"/>
      <c r="D293" s="9"/>
      <c r="E293" s="9"/>
      <c r="F293" s="9"/>
      <c r="G293" s="9"/>
      <c r="H293" s="9"/>
      <c r="I293" s="9"/>
      <c r="J293" s="9"/>
      <c r="K293" s="9"/>
      <c r="L293" s="9"/>
      <c r="M293" s="9"/>
    </row>
    <row r="294" spans="1:13" x14ac:dyDescent="0.25">
      <c r="A294" s="9"/>
      <c r="B294" s="9"/>
      <c r="C294" s="9"/>
      <c r="D294" s="9"/>
      <c r="E294" s="9"/>
      <c r="F294" s="9"/>
      <c r="G294" s="9"/>
      <c r="H294" s="9"/>
      <c r="I294" s="9"/>
      <c r="J294" s="9"/>
      <c r="K294" s="9"/>
      <c r="L294" s="9"/>
      <c r="M294" s="9"/>
    </row>
    <row r="295" spans="1:13" x14ac:dyDescent="0.25">
      <c r="A295" s="9"/>
      <c r="B295" s="9"/>
      <c r="C295" s="9"/>
      <c r="D295" s="9"/>
      <c r="E295" s="9"/>
      <c r="F295" s="9"/>
      <c r="G295" s="9"/>
      <c r="H295" s="9"/>
      <c r="I295" s="9"/>
      <c r="J295" s="9"/>
      <c r="K295" s="9"/>
      <c r="L295" s="9"/>
      <c r="M295" s="9"/>
    </row>
    <row r="296" spans="1:13" x14ac:dyDescent="0.25">
      <c r="A296" s="9"/>
      <c r="B296" s="9"/>
      <c r="C296" s="9"/>
      <c r="D296" s="9"/>
      <c r="E296" s="9"/>
      <c r="F296" s="9"/>
      <c r="G296" s="9"/>
      <c r="H296" s="9"/>
      <c r="I296" s="9"/>
      <c r="J296" s="9"/>
      <c r="K296" s="9"/>
      <c r="L296" s="9"/>
      <c r="M296" s="9"/>
    </row>
    <row r="297" spans="1:13" x14ac:dyDescent="0.25">
      <c r="A297" s="9"/>
      <c r="B297" s="9"/>
      <c r="C297" s="9"/>
      <c r="D297" s="9"/>
      <c r="E297" s="9"/>
      <c r="F297" s="9"/>
      <c r="G297" s="9"/>
      <c r="H297" s="9"/>
      <c r="I297" s="9"/>
      <c r="J297" s="9"/>
      <c r="K297" s="9"/>
      <c r="L297" s="9"/>
      <c r="M297" s="9"/>
    </row>
    <row r="298" spans="1:13" x14ac:dyDescent="0.25">
      <c r="A298" s="9"/>
      <c r="B298" s="9"/>
      <c r="C298" s="9"/>
      <c r="D298" s="9"/>
      <c r="E298" s="9"/>
      <c r="F298" s="9"/>
      <c r="G298" s="9"/>
      <c r="H298" s="9"/>
      <c r="I298" s="9"/>
      <c r="J298" s="9"/>
      <c r="K298" s="9"/>
      <c r="L298" s="9"/>
      <c r="M298" s="9"/>
    </row>
    <row r="299" spans="1:13" x14ac:dyDescent="0.25">
      <c r="A299" s="9"/>
      <c r="B299" s="9"/>
      <c r="C299" s="9"/>
      <c r="D299" s="9"/>
      <c r="E299" s="9"/>
      <c r="F299" s="9"/>
      <c r="G299" s="9"/>
      <c r="H299" s="9"/>
      <c r="I299" s="9"/>
      <c r="J299" s="9"/>
      <c r="K299" s="9"/>
      <c r="L299" s="9"/>
      <c r="M299" s="9"/>
    </row>
    <row r="300" spans="1:13" x14ac:dyDescent="0.25">
      <c r="A300" s="9"/>
      <c r="B300" s="9"/>
      <c r="C300" s="9"/>
      <c r="D300" s="9"/>
      <c r="E300" s="9"/>
      <c r="F300" s="9"/>
      <c r="G300" s="9"/>
      <c r="H300" s="9"/>
      <c r="I300" s="9"/>
      <c r="J300" s="9"/>
      <c r="K300" s="9"/>
      <c r="L300" s="9"/>
      <c r="M300" s="9"/>
    </row>
    <row r="301" spans="1:13" x14ac:dyDescent="0.25">
      <c r="A301" s="9"/>
      <c r="B301" s="9"/>
      <c r="C301" s="9"/>
      <c r="D301" s="9"/>
      <c r="E301" s="9"/>
      <c r="F301" s="9"/>
      <c r="G301" s="9"/>
      <c r="H301" s="9"/>
      <c r="I301" s="9"/>
      <c r="J301" s="9"/>
      <c r="K301" s="9"/>
      <c r="L301" s="9"/>
      <c r="M301" s="9"/>
    </row>
    <row r="302" spans="1:13" x14ac:dyDescent="0.25">
      <c r="A302" s="9"/>
      <c r="B302" s="9"/>
      <c r="C302" s="9"/>
      <c r="D302" s="9"/>
      <c r="E302" s="9"/>
      <c r="F302" s="9"/>
      <c r="G302" s="9"/>
      <c r="H302" s="9"/>
      <c r="I302" s="9"/>
      <c r="J302" s="9"/>
      <c r="K302" s="9"/>
      <c r="L302" s="9"/>
      <c r="M302" s="9"/>
    </row>
    <row r="303" spans="1:13" x14ac:dyDescent="0.25">
      <c r="A303" s="9"/>
      <c r="B303" s="9"/>
      <c r="C303" s="9"/>
      <c r="D303" s="9"/>
      <c r="E303" s="9"/>
      <c r="F303" s="9"/>
      <c r="G303" s="9"/>
      <c r="H303" s="9"/>
      <c r="I303" s="9"/>
      <c r="J303" s="9"/>
      <c r="K303" s="9"/>
      <c r="L303" s="9"/>
      <c r="M303" s="9"/>
    </row>
    <row r="304" spans="1:13" x14ac:dyDescent="0.25">
      <c r="A304" s="9"/>
      <c r="B304" s="9"/>
      <c r="C304" s="9"/>
      <c r="D304" s="9"/>
      <c r="E304" s="9"/>
      <c r="F304" s="9"/>
      <c r="G304" s="9"/>
      <c r="H304" s="9"/>
      <c r="I304" s="9"/>
      <c r="J304" s="9"/>
      <c r="K304" s="9"/>
      <c r="L304" s="9"/>
      <c r="M304" s="9"/>
    </row>
    <row r="305" spans="1:13" x14ac:dyDescent="0.25">
      <c r="A305" s="9"/>
      <c r="B305" s="9"/>
      <c r="C305" s="9"/>
      <c r="D305" s="9"/>
      <c r="E305" s="9"/>
      <c r="F305" s="9"/>
      <c r="G305" s="9"/>
      <c r="H305" s="9"/>
      <c r="I305" s="9"/>
      <c r="J305" s="9"/>
      <c r="K305" s="9"/>
      <c r="L305" s="9"/>
      <c r="M305" s="9"/>
    </row>
    <row r="306" spans="1:13" x14ac:dyDescent="0.25">
      <c r="A306" s="9"/>
      <c r="B306" s="9"/>
      <c r="C306" s="9"/>
      <c r="D306" s="9"/>
      <c r="E306" s="9"/>
      <c r="F306" s="9"/>
      <c r="G306" s="9"/>
      <c r="H306" s="9"/>
      <c r="I306" s="9"/>
      <c r="J306" s="9"/>
      <c r="K306" s="9"/>
      <c r="L306" s="9"/>
      <c r="M306" s="9"/>
    </row>
    <row r="307" spans="1:13" x14ac:dyDescent="0.25">
      <c r="A307" s="9"/>
      <c r="B307" s="9"/>
      <c r="C307" s="9"/>
      <c r="D307" s="9"/>
      <c r="E307" s="9"/>
      <c r="F307" s="9"/>
      <c r="G307" s="9"/>
      <c r="H307" s="9"/>
      <c r="I307" s="9"/>
      <c r="J307" s="9"/>
      <c r="K307" s="9"/>
      <c r="L307" s="9"/>
      <c r="M307" s="9"/>
    </row>
    <row r="308" spans="1:13" x14ac:dyDescent="0.25">
      <c r="A308" s="9"/>
      <c r="B308" s="9"/>
      <c r="C308" s="9"/>
      <c r="D308" s="9"/>
      <c r="E308" s="9"/>
      <c r="F308" s="9"/>
      <c r="G308" s="9"/>
      <c r="H308" s="9"/>
      <c r="I308" s="9"/>
      <c r="J308" s="9"/>
      <c r="K308" s="9"/>
      <c r="L308" s="9"/>
      <c r="M308" s="9"/>
    </row>
    <row r="309" spans="1:13" x14ac:dyDescent="0.25">
      <c r="A309" s="9"/>
      <c r="B309" s="9"/>
      <c r="C309" s="9"/>
      <c r="D309" s="9"/>
      <c r="E309" s="9"/>
      <c r="F309" s="9"/>
      <c r="G309" s="9"/>
      <c r="H309" s="9"/>
      <c r="I309" s="9"/>
      <c r="J309" s="9"/>
      <c r="K309" s="9"/>
      <c r="L309" s="9"/>
      <c r="M309" s="9"/>
    </row>
    <row r="310" spans="1:13" x14ac:dyDescent="0.25">
      <c r="A310" s="9"/>
      <c r="B310" s="9"/>
      <c r="C310" s="9"/>
      <c r="D310" s="9"/>
      <c r="E310" s="9"/>
      <c r="F310" s="9"/>
      <c r="G310" s="9"/>
      <c r="H310" s="9"/>
      <c r="I310" s="9"/>
      <c r="J310" s="9"/>
      <c r="K310" s="9"/>
      <c r="L310" s="9"/>
      <c r="M310" s="9"/>
    </row>
    <row r="311" spans="1:13" x14ac:dyDescent="0.25">
      <c r="A311" s="9"/>
      <c r="B311" s="9"/>
      <c r="C311" s="9"/>
      <c r="D311" s="9"/>
      <c r="E311" s="9"/>
      <c r="F311" s="9"/>
      <c r="G311" s="9"/>
      <c r="H311" s="9"/>
      <c r="I311" s="9"/>
      <c r="J311" s="9"/>
      <c r="K311" s="9"/>
      <c r="L311" s="9"/>
      <c r="M311" s="9"/>
    </row>
    <row r="312" spans="1:13" x14ac:dyDescent="0.25">
      <c r="A312" s="9"/>
      <c r="B312" s="9"/>
      <c r="C312" s="9"/>
      <c r="D312" s="9"/>
      <c r="E312" s="9"/>
      <c r="F312" s="9"/>
      <c r="G312" s="9"/>
      <c r="H312" s="9"/>
      <c r="I312" s="9"/>
      <c r="J312" s="9"/>
      <c r="K312" s="9"/>
      <c r="L312" s="9"/>
      <c r="M312" s="9"/>
    </row>
    <row r="313" spans="1:13" x14ac:dyDescent="0.25">
      <c r="A313" s="9"/>
      <c r="B313" s="9"/>
      <c r="C313" s="9"/>
      <c r="D313" s="9"/>
      <c r="E313" s="9"/>
      <c r="F313" s="9"/>
      <c r="G313" s="9"/>
      <c r="H313" s="9"/>
      <c r="I313" s="9"/>
      <c r="J313" s="9"/>
      <c r="K313" s="9"/>
      <c r="L313" s="9"/>
      <c r="M313" s="9"/>
    </row>
    <row r="314" spans="1:13" x14ac:dyDescent="0.25">
      <c r="A314" s="9"/>
      <c r="B314" s="9"/>
      <c r="C314" s="9"/>
      <c r="D314" s="9"/>
      <c r="E314" s="9"/>
      <c r="F314" s="9"/>
      <c r="G314" s="9"/>
      <c r="H314" s="9"/>
      <c r="I314" s="9"/>
      <c r="J314" s="9"/>
      <c r="K314" s="9"/>
      <c r="L314" s="9"/>
      <c r="M314" s="9"/>
    </row>
    <row r="315" spans="1:13" x14ac:dyDescent="0.25">
      <c r="A315" s="9"/>
      <c r="B315" s="9"/>
      <c r="C315" s="9"/>
      <c r="D315" s="9"/>
      <c r="E315" s="9"/>
      <c r="F315" s="9"/>
      <c r="G315" s="9"/>
      <c r="H315" s="9"/>
      <c r="I315" s="9"/>
      <c r="J315" s="9"/>
      <c r="K315" s="9"/>
      <c r="L315" s="9"/>
      <c r="M315" s="9"/>
    </row>
    <row r="316" spans="1:13" x14ac:dyDescent="0.25">
      <c r="A316" s="9"/>
      <c r="B316" s="9"/>
      <c r="C316" s="9"/>
      <c r="D316" s="9"/>
      <c r="E316" s="9"/>
      <c r="F316" s="9"/>
      <c r="G316" s="9"/>
      <c r="H316" s="9"/>
      <c r="I316" s="9"/>
      <c r="J316" s="9"/>
      <c r="K316" s="9"/>
      <c r="L316" s="9"/>
      <c r="M316" s="9"/>
    </row>
    <row r="317" spans="1:13" x14ac:dyDescent="0.25">
      <c r="A317" s="9"/>
      <c r="B317" s="9"/>
      <c r="C317" s="9"/>
      <c r="D317" s="9"/>
      <c r="E317" s="9"/>
      <c r="F317" s="9"/>
      <c r="G317" s="9"/>
      <c r="H317" s="9"/>
      <c r="I317" s="9"/>
      <c r="J317" s="9"/>
      <c r="K317" s="9"/>
      <c r="L317" s="9"/>
      <c r="M317" s="9"/>
    </row>
    <row r="318" spans="1:13" x14ac:dyDescent="0.25">
      <c r="A318" s="9"/>
      <c r="B318" s="9"/>
      <c r="C318" s="9"/>
      <c r="D318" s="9"/>
      <c r="E318" s="9"/>
      <c r="F318" s="9"/>
      <c r="G318" s="9"/>
      <c r="H318" s="9"/>
      <c r="I318" s="9"/>
      <c r="J318" s="9"/>
      <c r="K318" s="9"/>
      <c r="L318" s="9"/>
      <c r="M318" s="9"/>
    </row>
    <row r="319" spans="1:13" x14ac:dyDescent="0.25">
      <c r="A319" s="9"/>
      <c r="B319" s="9"/>
      <c r="C319" s="9"/>
      <c r="D319" s="9"/>
      <c r="E319" s="9"/>
      <c r="F319" s="9"/>
      <c r="G319" s="9"/>
      <c r="H319" s="9"/>
      <c r="I319" s="9"/>
      <c r="J319" s="9"/>
      <c r="K319" s="9"/>
      <c r="L319" s="9"/>
      <c r="M319" s="9"/>
    </row>
    <row r="320" spans="1:13" x14ac:dyDescent="0.25">
      <c r="A320" s="9"/>
      <c r="B320" s="9"/>
      <c r="C320" s="9"/>
      <c r="D320" s="9"/>
      <c r="E320" s="9"/>
      <c r="F320" s="9"/>
      <c r="G320" s="9"/>
      <c r="H320" s="9"/>
      <c r="I320" s="9"/>
      <c r="J320" s="9"/>
      <c r="K320" s="9"/>
      <c r="L320" s="9"/>
      <c r="M320" s="9"/>
    </row>
    <row r="321" spans="1:13" x14ac:dyDescent="0.25">
      <c r="A321" s="9"/>
      <c r="B321" s="9"/>
      <c r="C321" s="9"/>
      <c r="D321" s="9"/>
      <c r="E321" s="9"/>
      <c r="F321" s="9"/>
      <c r="G321" s="9"/>
      <c r="H321" s="9"/>
      <c r="I321" s="9"/>
      <c r="J321" s="9"/>
      <c r="K321" s="9"/>
      <c r="L321" s="9"/>
      <c r="M321" s="9"/>
    </row>
    <row r="322" spans="1:13" x14ac:dyDescent="0.25">
      <c r="A322" s="9"/>
      <c r="B322" s="9"/>
      <c r="C322" s="9"/>
      <c r="D322" s="9"/>
      <c r="E322" s="9"/>
      <c r="F322" s="9"/>
      <c r="G322" s="9"/>
      <c r="H322" s="9"/>
      <c r="I322" s="9"/>
      <c r="J322" s="9"/>
      <c r="K322" s="9"/>
      <c r="L322" s="9"/>
      <c r="M322" s="9"/>
    </row>
    <row r="323" spans="1:13" x14ac:dyDescent="0.25">
      <c r="A323" s="9"/>
      <c r="B323" s="9"/>
      <c r="C323" s="9"/>
      <c r="D323" s="9"/>
      <c r="E323" s="9"/>
      <c r="F323" s="9"/>
      <c r="G323" s="9"/>
      <c r="H323" s="9"/>
      <c r="I323" s="9"/>
      <c r="J323" s="9"/>
      <c r="K323" s="9"/>
      <c r="L323" s="9"/>
      <c r="M323" s="9"/>
    </row>
    <row r="324" spans="1:13" x14ac:dyDescent="0.25">
      <c r="A324" s="9"/>
      <c r="B324" s="9"/>
      <c r="C324" s="9"/>
      <c r="D324" s="9"/>
      <c r="E324" s="9"/>
      <c r="F324" s="9"/>
      <c r="G324" s="9"/>
      <c r="H324" s="9"/>
      <c r="I324" s="9"/>
      <c r="J324" s="9"/>
      <c r="K324" s="9"/>
      <c r="L324" s="9"/>
      <c r="M324" s="9"/>
    </row>
    <row r="325" spans="1:13" x14ac:dyDescent="0.25">
      <c r="A325" s="9"/>
      <c r="B325" s="9"/>
      <c r="C325" s="9"/>
      <c r="D325" s="9"/>
      <c r="E325" s="9"/>
      <c r="F325" s="9"/>
      <c r="G325" s="9"/>
      <c r="H325" s="9"/>
      <c r="I325" s="9"/>
      <c r="J325" s="9"/>
      <c r="K325" s="9"/>
      <c r="L325" s="9"/>
      <c r="M325" s="9"/>
    </row>
    <row r="326" spans="1:13" x14ac:dyDescent="0.25">
      <c r="A326" s="9"/>
      <c r="B326" s="9"/>
      <c r="C326" s="9"/>
      <c r="D326" s="9"/>
      <c r="E326" s="9"/>
      <c r="F326" s="9"/>
      <c r="G326" s="9"/>
      <c r="H326" s="9"/>
      <c r="I326" s="9"/>
      <c r="J326" s="9"/>
      <c r="K326" s="9"/>
      <c r="L326" s="9"/>
      <c r="M326" s="9"/>
    </row>
    <row r="327" spans="1:13" x14ac:dyDescent="0.25">
      <c r="A327" s="9"/>
      <c r="B327" s="9"/>
      <c r="C327" s="9"/>
      <c r="D327" s="9"/>
      <c r="E327" s="9"/>
      <c r="F327" s="9"/>
      <c r="G327" s="9"/>
      <c r="H327" s="9"/>
      <c r="I327" s="9"/>
      <c r="J327" s="9"/>
      <c r="K327" s="9"/>
      <c r="L327" s="9"/>
      <c r="M327" s="9"/>
    </row>
    <row r="328" spans="1:13" x14ac:dyDescent="0.25">
      <c r="A328" s="9"/>
      <c r="B328" s="9"/>
      <c r="C328" s="9"/>
      <c r="D328" s="9"/>
      <c r="E328" s="9"/>
      <c r="F328" s="9"/>
      <c r="G328" s="9"/>
      <c r="H328" s="9"/>
      <c r="I328" s="9"/>
      <c r="J328" s="9"/>
      <c r="K328" s="9"/>
      <c r="L328" s="9"/>
      <c r="M328" s="9"/>
    </row>
    <row r="329" spans="1:13" x14ac:dyDescent="0.25">
      <c r="A329" s="9"/>
      <c r="B329" s="9"/>
      <c r="C329" s="9"/>
      <c r="D329" s="9"/>
      <c r="E329" s="9"/>
      <c r="F329" s="9"/>
      <c r="G329" s="9"/>
      <c r="H329" s="9"/>
      <c r="I329" s="9"/>
      <c r="J329" s="9"/>
      <c r="K329" s="9"/>
      <c r="L329" s="9"/>
      <c r="M329" s="9"/>
    </row>
    <row r="330" spans="1:13" x14ac:dyDescent="0.25">
      <c r="A330" s="9"/>
      <c r="B330" s="9"/>
      <c r="C330" s="9"/>
      <c r="D330" s="9"/>
      <c r="E330" s="9"/>
      <c r="F330" s="9"/>
      <c r="G330" s="9"/>
      <c r="H330" s="9"/>
      <c r="I330" s="9"/>
      <c r="J330" s="9"/>
      <c r="K330" s="9"/>
      <c r="L330" s="9"/>
      <c r="M330" s="9"/>
    </row>
    <row r="331" spans="1:13" x14ac:dyDescent="0.25">
      <c r="A331" s="9"/>
      <c r="B331" s="9"/>
      <c r="C331" s="9"/>
      <c r="D331" s="9"/>
      <c r="E331" s="9"/>
      <c r="F331" s="9"/>
      <c r="G331" s="9"/>
      <c r="H331" s="9"/>
      <c r="I331" s="9"/>
      <c r="J331" s="9"/>
      <c r="K331" s="9"/>
      <c r="L331" s="9"/>
      <c r="M331" s="9"/>
    </row>
    <row r="332" spans="1:13" x14ac:dyDescent="0.25">
      <c r="A332" s="9"/>
      <c r="B332" s="9"/>
      <c r="C332" s="9"/>
      <c r="D332" s="9"/>
      <c r="E332" s="9"/>
      <c r="F332" s="9"/>
      <c r="G332" s="9"/>
      <c r="H332" s="9"/>
      <c r="I332" s="9"/>
      <c r="J332" s="9"/>
      <c r="K332" s="9"/>
      <c r="L332" s="9"/>
      <c r="M332" s="9"/>
    </row>
    <row r="333" spans="1:13" x14ac:dyDescent="0.25">
      <c r="A333" s="9"/>
      <c r="B333" s="9"/>
      <c r="C333" s="9"/>
      <c r="D333" s="9"/>
      <c r="E333" s="9"/>
      <c r="F333" s="9"/>
      <c r="G333" s="9"/>
      <c r="H333" s="9"/>
      <c r="I333" s="9"/>
      <c r="J333" s="9"/>
      <c r="K333" s="9"/>
      <c r="L333" s="9"/>
      <c r="M333" s="9"/>
    </row>
    <row r="334" spans="1:13" x14ac:dyDescent="0.25">
      <c r="A334" s="9"/>
      <c r="B334" s="9"/>
      <c r="C334" s="9"/>
      <c r="D334" s="9"/>
      <c r="E334" s="9"/>
      <c r="F334" s="9"/>
      <c r="G334" s="9"/>
      <c r="H334" s="9"/>
      <c r="I334" s="9"/>
      <c r="J334" s="9"/>
      <c r="K334" s="9"/>
      <c r="L334" s="9"/>
      <c r="M334" s="9"/>
    </row>
    <row r="335" spans="1:13" x14ac:dyDescent="0.25">
      <c r="A335" s="9"/>
      <c r="B335" s="9"/>
      <c r="C335" s="9"/>
      <c r="D335" s="9"/>
      <c r="E335" s="9"/>
      <c r="F335" s="9"/>
      <c r="G335" s="9"/>
      <c r="H335" s="9"/>
      <c r="I335" s="9"/>
      <c r="J335" s="9"/>
      <c r="K335" s="9"/>
      <c r="L335" s="9"/>
      <c r="M335" s="9"/>
    </row>
    <row r="336" spans="1:13" x14ac:dyDescent="0.25">
      <c r="A336" s="9"/>
      <c r="B336" s="9"/>
      <c r="C336" s="9"/>
      <c r="D336" s="9"/>
      <c r="E336" s="9"/>
      <c r="F336" s="9"/>
      <c r="G336" s="9"/>
      <c r="H336" s="9"/>
      <c r="I336" s="9"/>
      <c r="J336" s="9"/>
      <c r="K336" s="9"/>
      <c r="L336" s="9"/>
      <c r="M336" s="9"/>
    </row>
    <row r="337" spans="1:13" x14ac:dyDescent="0.25">
      <c r="A337" s="9"/>
      <c r="B337" s="9"/>
      <c r="C337" s="9"/>
      <c r="D337" s="9"/>
      <c r="E337" s="9"/>
      <c r="F337" s="9"/>
      <c r="G337" s="9"/>
      <c r="H337" s="9"/>
      <c r="I337" s="9"/>
      <c r="J337" s="9"/>
      <c r="K337" s="9"/>
      <c r="L337" s="9"/>
      <c r="M337" s="9"/>
    </row>
    <row r="338" spans="1:13" x14ac:dyDescent="0.25">
      <c r="A338" s="9"/>
      <c r="B338" s="9"/>
      <c r="C338" s="9"/>
      <c r="D338" s="9"/>
      <c r="E338" s="9"/>
      <c r="F338" s="9"/>
      <c r="G338" s="9"/>
      <c r="H338" s="9"/>
      <c r="I338" s="9"/>
      <c r="J338" s="9"/>
      <c r="K338" s="9"/>
      <c r="L338" s="9"/>
      <c r="M338" s="9"/>
    </row>
    <row r="339" spans="1:13" x14ac:dyDescent="0.25">
      <c r="A339" s="9"/>
      <c r="B339" s="9"/>
      <c r="C339" s="9"/>
      <c r="D339" s="9"/>
      <c r="E339" s="9"/>
      <c r="F339" s="9"/>
      <c r="G339" s="9"/>
      <c r="H339" s="9"/>
      <c r="I339" s="9"/>
      <c r="J339" s="9"/>
      <c r="K339" s="9"/>
      <c r="L339" s="9"/>
      <c r="M339" s="9"/>
    </row>
    <row r="340" spans="1:13" x14ac:dyDescent="0.25">
      <c r="A340" s="9"/>
      <c r="B340" s="9"/>
      <c r="C340" s="9"/>
      <c r="D340" s="9"/>
      <c r="E340" s="9"/>
      <c r="F340" s="9"/>
      <c r="G340" s="9"/>
      <c r="H340" s="9"/>
      <c r="I340" s="9"/>
      <c r="J340" s="9"/>
      <c r="K340" s="9"/>
      <c r="L340" s="9"/>
      <c r="M340" s="9"/>
    </row>
    <row r="341" spans="1:13" x14ac:dyDescent="0.25">
      <c r="A341" s="9"/>
      <c r="B341" s="9"/>
      <c r="C341" s="9"/>
      <c r="D341" s="9"/>
      <c r="E341" s="9"/>
      <c r="F341" s="9"/>
      <c r="G341" s="9"/>
      <c r="H341" s="9"/>
      <c r="I341" s="9"/>
      <c r="J341" s="9"/>
      <c r="K341" s="9"/>
      <c r="L341" s="9"/>
      <c r="M341" s="9"/>
    </row>
    <row r="342" spans="1:13" x14ac:dyDescent="0.25">
      <c r="A342" s="9"/>
      <c r="B342" s="9"/>
      <c r="C342" s="9"/>
      <c r="D342" s="9"/>
      <c r="E342" s="9"/>
      <c r="F342" s="9"/>
      <c r="G342" s="9"/>
      <c r="H342" s="9"/>
      <c r="I342" s="9"/>
      <c r="J342" s="9"/>
      <c r="K342" s="9"/>
      <c r="L342" s="9"/>
      <c r="M342" s="9"/>
    </row>
    <row r="343" spans="1:13" x14ac:dyDescent="0.25">
      <c r="A343" s="9"/>
      <c r="B343" s="9"/>
      <c r="C343" s="9"/>
      <c r="D343" s="9"/>
      <c r="E343" s="9"/>
      <c r="F343" s="9"/>
      <c r="G343" s="9"/>
      <c r="H343" s="9"/>
      <c r="I343" s="9"/>
      <c r="J343" s="9"/>
      <c r="K343" s="9"/>
      <c r="L343" s="9"/>
      <c r="M343" s="9"/>
    </row>
    <row r="344" spans="1:13" x14ac:dyDescent="0.25">
      <c r="A344" s="9"/>
      <c r="B344" s="9"/>
      <c r="C344" s="9"/>
      <c r="D344" s="9"/>
      <c r="E344" s="9"/>
      <c r="F344" s="9"/>
      <c r="G344" s="9"/>
      <c r="H344" s="9"/>
      <c r="I344" s="9"/>
      <c r="J344" s="9"/>
      <c r="K344" s="9"/>
      <c r="L344" s="9"/>
      <c r="M344" s="9"/>
    </row>
    <row r="345" spans="1:13" x14ac:dyDescent="0.25">
      <c r="A345" s="9"/>
      <c r="B345" s="9"/>
      <c r="C345" s="9"/>
      <c r="D345" s="9"/>
      <c r="E345" s="9"/>
      <c r="F345" s="9"/>
      <c r="G345" s="9"/>
      <c r="H345" s="9"/>
      <c r="I345" s="9"/>
      <c r="J345" s="9"/>
      <c r="K345" s="9"/>
      <c r="L345" s="9"/>
      <c r="M345" s="9"/>
    </row>
    <row r="346" spans="1:13" x14ac:dyDescent="0.25">
      <c r="A346" s="9"/>
      <c r="B346" s="9"/>
      <c r="C346" s="9"/>
      <c r="D346" s="9"/>
      <c r="E346" s="9"/>
      <c r="F346" s="9"/>
      <c r="G346" s="9"/>
      <c r="H346" s="9"/>
      <c r="I346" s="9"/>
      <c r="J346" s="9"/>
      <c r="K346" s="9"/>
      <c r="L346" s="9"/>
      <c r="M346" s="9"/>
    </row>
    <row r="347" spans="1:13" x14ac:dyDescent="0.25">
      <c r="A347" s="9"/>
      <c r="B347" s="9"/>
      <c r="C347" s="9"/>
      <c r="D347" s="9"/>
      <c r="E347" s="9"/>
      <c r="F347" s="9"/>
      <c r="G347" s="9"/>
      <c r="H347" s="9"/>
      <c r="I347" s="9"/>
      <c r="J347" s="9"/>
      <c r="K347" s="9"/>
      <c r="L347" s="9"/>
      <c r="M347" s="9"/>
    </row>
    <row r="348" spans="1:13" x14ac:dyDescent="0.25">
      <c r="A348" s="9"/>
      <c r="B348" s="9"/>
      <c r="C348" s="9"/>
      <c r="D348" s="9"/>
      <c r="E348" s="9"/>
      <c r="F348" s="9"/>
      <c r="G348" s="9"/>
      <c r="H348" s="9"/>
      <c r="I348" s="9"/>
      <c r="J348" s="9"/>
      <c r="K348" s="9"/>
      <c r="L348" s="9"/>
      <c r="M348" s="9"/>
    </row>
    <row r="349" spans="1:13" x14ac:dyDescent="0.25">
      <c r="A349" s="9"/>
      <c r="B349" s="9"/>
      <c r="C349" s="9"/>
      <c r="D349" s="9"/>
      <c r="E349" s="9"/>
      <c r="F349" s="9"/>
      <c r="G349" s="9"/>
      <c r="H349" s="9"/>
      <c r="I349" s="9"/>
      <c r="J349" s="9"/>
      <c r="K349" s="9"/>
      <c r="L349" s="9"/>
      <c r="M349" s="9"/>
    </row>
    <row r="350" spans="1:13" x14ac:dyDescent="0.25">
      <c r="A350" s="9"/>
      <c r="B350" s="9"/>
      <c r="C350" s="9"/>
      <c r="D350" s="9"/>
      <c r="E350" s="9"/>
      <c r="F350" s="9"/>
      <c r="G350" s="9"/>
      <c r="H350" s="9"/>
      <c r="I350" s="9"/>
      <c r="J350" s="9"/>
      <c r="K350" s="9"/>
      <c r="L350" s="9"/>
      <c r="M350" s="9"/>
    </row>
    <row r="351" spans="1:13" x14ac:dyDescent="0.25">
      <c r="A351" s="9"/>
      <c r="B351" s="9"/>
      <c r="C351" s="9"/>
      <c r="D351" s="9"/>
      <c r="E351" s="9"/>
      <c r="F351" s="9"/>
      <c r="G351" s="9"/>
      <c r="H351" s="9"/>
      <c r="I351" s="9"/>
      <c r="J351" s="9"/>
      <c r="K351" s="9"/>
      <c r="L351" s="9"/>
      <c r="M351" s="9"/>
    </row>
    <row r="352" spans="1:13" x14ac:dyDescent="0.25">
      <c r="A352" s="9"/>
      <c r="B352" s="9"/>
      <c r="C352" s="9"/>
      <c r="D352" s="9"/>
      <c r="E352" s="9"/>
      <c r="F352" s="9"/>
      <c r="G352" s="9"/>
      <c r="H352" s="9"/>
      <c r="I352" s="9"/>
      <c r="J352" s="9"/>
      <c r="K352" s="9"/>
      <c r="L352" s="9"/>
      <c r="M352" s="9"/>
    </row>
    <row r="353" spans="1:13" x14ac:dyDescent="0.25">
      <c r="A353" s="9"/>
      <c r="B353" s="9"/>
      <c r="C353" s="9"/>
      <c r="D353" s="9"/>
      <c r="E353" s="9"/>
      <c r="F353" s="9"/>
      <c r="G353" s="9"/>
      <c r="H353" s="9"/>
      <c r="I353" s="9"/>
      <c r="J353" s="9"/>
      <c r="K353" s="9"/>
      <c r="L353" s="9"/>
      <c r="M353" s="9"/>
    </row>
    <row r="354" spans="1:13" x14ac:dyDescent="0.25">
      <c r="A354" s="9"/>
      <c r="B354" s="9"/>
      <c r="C354" s="9"/>
      <c r="D354" s="9"/>
      <c r="E354" s="9"/>
      <c r="F354" s="9"/>
      <c r="G354" s="9"/>
      <c r="H354" s="9"/>
      <c r="I354" s="9"/>
      <c r="J354" s="9"/>
      <c r="K354" s="9"/>
      <c r="L354" s="9"/>
      <c r="M354" s="9"/>
    </row>
    <row r="355" spans="1:13" x14ac:dyDescent="0.25">
      <c r="A355" s="9"/>
      <c r="B355" s="9"/>
      <c r="C355" s="9"/>
      <c r="D355" s="9"/>
      <c r="E355" s="9"/>
      <c r="F355" s="9"/>
      <c r="G355" s="9"/>
      <c r="H355" s="9"/>
      <c r="I355" s="9"/>
      <c r="J355" s="9"/>
      <c r="K355" s="9"/>
      <c r="L355" s="9"/>
      <c r="M355" s="9"/>
    </row>
    <row r="356" spans="1:13" x14ac:dyDescent="0.25">
      <c r="A356" s="9"/>
      <c r="B356" s="9"/>
      <c r="C356" s="9"/>
      <c r="D356" s="9"/>
      <c r="E356" s="9"/>
      <c r="F356" s="9"/>
      <c r="G356" s="9"/>
      <c r="H356" s="9"/>
      <c r="I356" s="9"/>
      <c r="J356" s="9"/>
      <c r="K356" s="9"/>
      <c r="L356" s="9"/>
      <c r="M356" s="9"/>
    </row>
    <row r="357" spans="1:13" x14ac:dyDescent="0.25">
      <c r="A357" s="9"/>
      <c r="B357" s="9"/>
      <c r="C357" s="9"/>
      <c r="D357" s="9"/>
      <c r="E357" s="9"/>
      <c r="F357" s="9"/>
      <c r="G357" s="9"/>
      <c r="H357" s="9"/>
      <c r="I357" s="9"/>
      <c r="J357" s="9"/>
      <c r="K357" s="9"/>
      <c r="L357" s="9"/>
      <c r="M357" s="9"/>
    </row>
    <row r="358" spans="1:13" x14ac:dyDescent="0.25">
      <c r="A358" s="9"/>
      <c r="B358" s="9"/>
      <c r="C358" s="9"/>
      <c r="D358" s="9"/>
      <c r="E358" s="9"/>
      <c r="F358" s="9"/>
      <c r="G358" s="9"/>
      <c r="H358" s="9"/>
      <c r="I358" s="9"/>
      <c r="J358" s="9"/>
      <c r="K358" s="9"/>
      <c r="L358" s="9"/>
      <c r="M358" s="9"/>
    </row>
    <row r="359" spans="1:13" x14ac:dyDescent="0.25">
      <c r="A359" s="9"/>
      <c r="B359" s="9"/>
      <c r="C359" s="9"/>
      <c r="D359" s="9"/>
      <c r="E359" s="9"/>
      <c r="F359" s="9"/>
      <c r="G359" s="9"/>
      <c r="H359" s="9"/>
      <c r="I359" s="9"/>
      <c r="J359" s="9"/>
      <c r="K359" s="9"/>
      <c r="L359" s="9"/>
      <c r="M359" s="9"/>
    </row>
    <row r="360" spans="1:13" x14ac:dyDescent="0.25">
      <c r="A360" s="9"/>
      <c r="B360" s="9"/>
      <c r="C360" s="9"/>
      <c r="D360" s="9"/>
      <c r="E360" s="9"/>
      <c r="F360" s="9"/>
      <c r="G360" s="9"/>
      <c r="H360" s="9"/>
      <c r="I360" s="9"/>
      <c r="J360" s="9"/>
      <c r="K360" s="9"/>
      <c r="L360" s="9"/>
      <c r="M360" s="9"/>
    </row>
    <row r="361" spans="1:13" x14ac:dyDescent="0.25">
      <c r="A361" s="9"/>
      <c r="B361" s="9"/>
      <c r="C361" s="9"/>
      <c r="D361" s="9"/>
      <c r="E361" s="9"/>
      <c r="F361" s="9"/>
      <c r="G361" s="9"/>
      <c r="H361" s="9"/>
      <c r="I361" s="9"/>
      <c r="J361" s="9"/>
      <c r="K361" s="9"/>
      <c r="L361" s="9"/>
      <c r="M361" s="9"/>
    </row>
    <row r="362" spans="1:13" x14ac:dyDescent="0.25">
      <c r="A362" s="9"/>
      <c r="B362" s="9"/>
      <c r="C362" s="9"/>
      <c r="D362" s="9"/>
      <c r="E362" s="9"/>
      <c r="F362" s="9"/>
      <c r="G362" s="9"/>
      <c r="H362" s="9"/>
      <c r="I362" s="9"/>
      <c r="J362" s="9"/>
      <c r="K362" s="9"/>
      <c r="L362" s="9"/>
      <c r="M362" s="9"/>
    </row>
    <row r="363" spans="1:13" x14ac:dyDescent="0.25">
      <c r="A363" s="9"/>
      <c r="B363" s="9"/>
      <c r="C363" s="9"/>
      <c r="D363" s="9"/>
      <c r="E363" s="9"/>
      <c r="F363" s="9"/>
      <c r="G363" s="9"/>
      <c r="H363" s="9"/>
      <c r="I363" s="9"/>
      <c r="J363" s="9"/>
      <c r="K363" s="9"/>
      <c r="L363" s="9"/>
      <c r="M363" s="9"/>
    </row>
    <row r="364" spans="1:13" x14ac:dyDescent="0.25">
      <c r="A364" s="9"/>
      <c r="B364" s="9"/>
      <c r="C364" s="9"/>
      <c r="D364" s="9"/>
      <c r="E364" s="9"/>
      <c r="F364" s="9"/>
      <c r="G364" s="9"/>
      <c r="H364" s="9"/>
      <c r="I364" s="9"/>
      <c r="J364" s="9"/>
      <c r="K364" s="9"/>
      <c r="L364" s="9"/>
      <c r="M364" s="9"/>
    </row>
    <row r="365" spans="1:13" x14ac:dyDescent="0.25">
      <c r="A365" s="9"/>
      <c r="B365" s="9"/>
      <c r="C365" s="9"/>
      <c r="D365" s="9"/>
      <c r="E365" s="9"/>
      <c r="F365" s="9"/>
      <c r="G365" s="9"/>
      <c r="H365" s="9"/>
      <c r="I365" s="9"/>
      <c r="J365" s="9"/>
      <c r="K365" s="9"/>
      <c r="L365" s="9"/>
      <c r="M365" s="9"/>
    </row>
    <row r="366" spans="1:13" x14ac:dyDescent="0.25">
      <c r="A366" s="9"/>
      <c r="B366" s="9"/>
      <c r="C366" s="9"/>
      <c r="D366" s="9"/>
      <c r="E366" s="9"/>
      <c r="F366" s="9"/>
      <c r="G366" s="9"/>
      <c r="H366" s="9"/>
      <c r="I366" s="9"/>
      <c r="J366" s="9"/>
      <c r="K366" s="9"/>
      <c r="L366" s="9"/>
      <c r="M366" s="9"/>
    </row>
    <row r="367" spans="1:13" x14ac:dyDescent="0.25">
      <c r="A367" s="9"/>
      <c r="B367" s="9"/>
      <c r="C367" s="9"/>
      <c r="D367" s="9"/>
      <c r="E367" s="9"/>
      <c r="F367" s="9"/>
      <c r="G367" s="9"/>
      <c r="H367" s="9"/>
      <c r="I367" s="9"/>
      <c r="J367" s="9"/>
      <c r="K367" s="9"/>
      <c r="L367" s="9"/>
      <c r="M367" s="9"/>
    </row>
    <row r="368" spans="1:13" x14ac:dyDescent="0.25">
      <c r="A368" s="9"/>
      <c r="B368" s="9"/>
      <c r="C368" s="9"/>
      <c r="D368" s="9"/>
      <c r="E368" s="9"/>
      <c r="F368" s="9"/>
      <c r="G368" s="9"/>
      <c r="H368" s="9"/>
      <c r="I368" s="9"/>
      <c r="J368" s="9"/>
      <c r="K368" s="9"/>
      <c r="L368" s="9"/>
      <c r="M368" s="9"/>
    </row>
    <row r="369" spans="1:13" x14ac:dyDescent="0.25">
      <c r="A369" s="9"/>
      <c r="B369" s="9"/>
      <c r="C369" s="9"/>
      <c r="D369" s="9"/>
      <c r="E369" s="9"/>
      <c r="F369" s="9"/>
      <c r="G369" s="9"/>
      <c r="H369" s="9"/>
      <c r="I369" s="9"/>
      <c r="J369" s="9"/>
      <c r="K369" s="9"/>
      <c r="L369" s="9"/>
      <c r="M369" s="9"/>
    </row>
    <row r="370" spans="1:13" x14ac:dyDescent="0.25">
      <c r="A370" s="9"/>
      <c r="B370" s="9"/>
      <c r="C370" s="9"/>
      <c r="D370" s="9"/>
      <c r="E370" s="9"/>
      <c r="F370" s="9"/>
      <c r="G370" s="9"/>
      <c r="H370" s="9"/>
      <c r="I370" s="9"/>
      <c r="J370" s="9"/>
      <c r="K370" s="9"/>
      <c r="L370" s="9"/>
      <c r="M370" s="9"/>
    </row>
    <row r="371" spans="1:13" x14ac:dyDescent="0.25">
      <c r="A371" s="9"/>
      <c r="B371" s="9"/>
      <c r="C371" s="9"/>
      <c r="D371" s="9"/>
      <c r="E371" s="9"/>
      <c r="F371" s="9"/>
      <c r="G371" s="9"/>
      <c r="H371" s="9"/>
      <c r="I371" s="9"/>
      <c r="J371" s="9"/>
      <c r="K371" s="9"/>
      <c r="L371" s="9"/>
      <c r="M371" s="9"/>
    </row>
    <row r="372" spans="1:13" x14ac:dyDescent="0.25">
      <c r="A372" s="9"/>
      <c r="B372" s="9"/>
      <c r="C372" s="9"/>
      <c r="D372" s="9"/>
      <c r="E372" s="9"/>
      <c r="F372" s="9"/>
      <c r="G372" s="9"/>
      <c r="H372" s="9"/>
      <c r="I372" s="9"/>
      <c r="J372" s="9"/>
      <c r="K372" s="9"/>
      <c r="L372" s="9"/>
      <c r="M372" s="9"/>
    </row>
    <row r="373" spans="1:13" x14ac:dyDescent="0.25">
      <c r="A373" s="9"/>
      <c r="B373" s="9"/>
      <c r="C373" s="9"/>
      <c r="D373" s="9"/>
      <c r="E373" s="9"/>
      <c r="F373" s="9"/>
      <c r="G373" s="9"/>
      <c r="H373" s="9"/>
      <c r="I373" s="9"/>
      <c r="J373" s="9"/>
      <c r="K373" s="9"/>
      <c r="L373" s="9"/>
      <c r="M373" s="9"/>
    </row>
    <row r="374" spans="1:13" x14ac:dyDescent="0.25">
      <c r="A374" s="9"/>
      <c r="B374" s="9"/>
      <c r="C374" s="9"/>
      <c r="D374" s="9"/>
      <c r="E374" s="9"/>
      <c r="F374" s="9"/>
      <c r="G374" s="9"/>
      <c r="H374" s="9"/>
      <c r="I374" s="9"/>
      <c r="J374" s="9"/>
      <c r="K374" s="9"/>
      <c r="L374" s="9"/>
      <c r="M374" s="9"/>
    </row>
    <row r="375" spans="1:13" x14ac:dyDescent="0.25">
      <c r="A375" s="9"/>
      <c r="B375" s="9"/>
      <c r="C375" s="9"/>
      <c r="D375" s="9"/>
      <c r="E375" s="9"/>
      <c r="F375" s="9"/>
      <c r="G375" s="9"/>
      <c r="H375" s="9"/>
      <c r="I375" s="9"/>
      <c r="J375" s="9"/>
      <c r="K375" s="9"/>
      <c r="L375" s="9"/>
      <c r="M375" s="9"/>
    </row>
    <row r="376" spans="1:13" x14ac:dyDescent="0.25">
      <c r="A376" s="9"/>
      <c r="B376" s="9"/>
      <c r="C376" s="9"/>
      <c r="D376" s="9"/>
      <c r="E376" s="9"/>
      <c r="F376" s="9"/>
      <c r="G376" s="9"/>
      <c r="H376" s="9"/>
      <c r="I376" s="9"/>
      <c r="J376" s="9"/>
      <c r="K376" s="9"/>
      <c r="L376" s="9"/>
      <c r="M376" s="9"/>
    </row>
    <row r="377" spans="1:13" x14ac:dyDescent="0.25">
      <c r="A377" s="9"/>
      <c r="B377" s="9"/>
      <c r="C377" s="9"/>
      <c r="D377" s="9"/>
      <c r="E377" s="9"/>
      <c r="F377" s="9"/>
      <c r="G377" s="9"/>
      <c r="H377" s="9"/>
      <c r="I377" s="9"/>
      <c r="J377" s="9"/>
      <c r="K377" s="9"/>
      <c r="L377" s="9"/>
      <c r="M377" s="9"/>
    </row>
    <row r="378" spans="1:13" x14ac:dyDescent="0.25">
      <c r="A378" s="9"/>
      <c r="B378" s="9"/>
      <c r="C378" s="9"/>
      <c r="D378" s="9"/>
      <c r="E378" s="9"/>
      <c r="F378" s="9"/>
      <c r="G378" s="9"/>
      <c r="H378" s="9"/>
      <c r="I378" s="9"/>
      <c r="J378" s="9"/>
      <c r="K378" s="9"/>
      <c r="L378" s="9"/>
      <c r="M378" s="9"/>
    </row>
    <row r="379" spans="1:13" x14ac:dyDescent="0.25">
      <c r="A379" s="9"/>
      <c r="B379" s="9"/>
      <c r="C379" s="9"/>
      <c r="D379" s="9"/>
      <c r="E379" s="9"/>
      <c r="F379" s="9"/>
      <c r="G379" s="9"/>
      <c r="H379" s="9"/>
      <c r="I379" s="9"/>
      <c r="J379" s="9"/>
      <c r="K379" s="9"/>
      <c r="L379" s="9"/>
      <c r="M379" s="9"/>
    </row>
    <row r="380" spans="1:13" x14ac:dyDescent="0.25">
      <c r="A380" s="9"/>
      <c r="B380" s="9"/>
      <c r="C380" s="9"/>
      <c r="D380" s="9"/>
      <c r="E380" s="9"/>
      <c r="F380" s="9"/>
      <c r="G380" s="9"/>
      <c r="H380" s="9"/>
      <c r="I380" s="9"/>
      <c r="J380" s="9"/>
      <c r="K380" s="9"/>
      <c r="L380" s="9"/>
      <c r="M380" s="9"/>
    </row>
    <row r="381" spans="1:13" x14ac:dyDescent="0.25">
      <c r="A381" s="9"/>
      <c r="B381" s="9"/>
      <c r="C381" s="9"/>
      <c r="D381" s="9"/>
      <c r="E381" s="9"/>
      <c r="F381" s="9"/>
      <c r="G381" s="9"/>
      <c r="H381" s="9"/>
      <c r="I381" s="9"/>
      <c r="J381" s="9"/>
      <c r="K381" s="9"/>
      <c r="L381" s="9"/>
      <c r="M381" s="9"/>
    </row>
    <row r="382" spans="1:13" x14ac:dyDescent="0.25">
      <c r="A382" s="9"/>
      <c r="B382" s="9"/>
      <c r="C382" s="9"/>
      <c r="D382" s="9"/>
      <c r="E382" s="9"/>
      <c r="F382" s="9"/>
      <c r="G382" s="9"/>
      <c r="H382" s="9"/>
      <c r="I382" s="9"/>
      <c r="J382" s="9"/>
      <c r="K382" s="9"/>
      <c r="L382" s="9"/>
      <c r="M382" s="9"/>
    </row>
    <row r="383" spans="1:13" x14ac:dyDescent="0.25">
      <c r="A383" s="9"/>
      <c r="B383" s="9"/>
      <c r="C383" s="9"/>
      <c r="D383" s="9"/>
      <c r="E383" s="9"/>
      <c r="F383" s="9"/>
      <c r="G383" s="9"/>
      <c r="H383" s="9"/>
      <c r="I383" s="9"/>
      <c r="J383" s="9"/>
      <c r="K383" s="9"/>
      <c r="L383" s="9"/>
      <c r="M383" s="9"/>
    </row>
    <row r="384" spans="1:13" x14ac:dyDescent="0.25">
      <c r="A384" s="9"/>
      <c r="B384" s="9"/>
      <c r="C384" s="9"/>
      <c r="D384" s="9"/>
      <c r="E384" s="9"/>
      <c r="F384" s="9"/>
      <c r="G384" s="9"/>
      <c r="H384" s="9"/>
      <c r="I384" s="9"/>
      <c r="J384" s="9"/>
      <c r="K384" s="9"/>
      <c r="L384" s="9"/>
      <c r="M384" s="9"/>
    </row>
    <row r="385" spans="1:13" x14ac:dyDescent="0.25">
      <c r="A385" s="9"/>
      <c r="B385" s="9"/>
      <c r="C385" s="9"/>
      <c r="D385" s="9"/>
      <c r="E385" s="9"/>
      <c r="F385" s="9"/>
      <c r="G385" s="9"/>
      <c r="H385" s="9"/>
      <c r="I385" s="9"/>
      <c r="J385" s="9"/>
      <c r="K385" s="9"/>
      <c r="L385" s="9"/>
      <c r="M385" s="9"/>
    </row>
    <row r="386" spans="1:13" x14ac:dyDescent="0.25">
      <c r="A386" s="9"/>
      <c r="B386" s="9"/>
      <c r="C386" s="9"/>
      <c r="D386" s="9"/>
      <c r="E386" s="9"/>
      <c r="F386" s="9"/>
      <c r="G386" s="9"/>
      <c r="H386" s="9"/>
      <c r="I386" s="9"/>
      <c r="J386" s="9"/>
      <c r="K386" s="9"/>
      <c r="L386" s="9"/>
      <c r="M386" s="9"/>
    </row>
    <row r="387" spans="1:13" x14ac:dyDescent="0.25">
      <c r="A387" s="9"/>
      <c r="B387" s="9"/>
      <c r="C387" s="9"/>
      <c r="D387" s="9"/>
      <c r="E387" s="9"/>
      <c r="F387" s="9"/>
      <c r="G387" s="9"/>
      <c r="H387" s="9"/>
      <c r="I387" s="9"/>
      <c r="J387" s="9"/>
      <c r="K387" s="9"/>
      <c r="L387" s="9"/>
      <c r="M387" s="9"/>
    </row>
    <row r="388" spans="1:13" x14ac:dyDescent="0.25">
      <c r="A388" s="9"/>
      <c r="B388" s="9"/>
      <c r="C388" s="9"/>
      <c r="D388" s="9"/>
      <c r="E388" s="9"/>
      <c r="F388" s="9"/>
      <c r="G388" s="9"/>
      <c r="H388" s="9"/>
      <c r="I388" s="9"/>
      <c r="J388" s="9"/>
      <c r="K388" s="9"/>
      <c r="L388" s="9"/>
      <c r="M388" s="9"/>
    </row>
    <row r="389" spans="1:13" x14ac:dyDescent="0.25">
      <c r="A389" s="9"/>
      <c r="B389" s="9"/>
      <c r="C389" s="9"/>
      <c r="D389" s="9"/>
      <c r="E389" s="9"/>
      <c r="F389" s="9"/>
      <c r="G389" s="9"/>
      <c r="H389" s="9"/>
      <c r="I389" s="9"/>
      <c r="J389" s="9"/>
      <c r="K389" s="9"/>
      <c r="L389" s="9"/>
      <c r="M389" s="9"/>
    </row>
    <row r="390" spans="1:13" x14ac:dyDescent="0.25">
      <c r="A390" s="9"/>
      <c r="B390" s="9"/>
      <c r="C390" s="9"/>
      <c r="D390" s="9"/>
      <c r="E390" s="9"/>
      <c r="F390" s="9"/>
      <c r="G390" s="9"/>
      <c r="H390" s="9"/>
      <c r="I390" s="9"/>
      <c r="J390" s="9"/>
      <c r="K390" s="9"/>
      <c r="L390" s="9"/>
      <c r="M390" s="9"/>
    </row>
    <row r="391" spans="1:13" x14ac:dyDescent="0.25">
      <c r="A391" s="9"/>
      <c r="B391" s="9"/>
      <c r="C391" s="9"/>
      <c r="D391" s="9"/>
      <c r="E391" s="9"/>
      <c r="F391" s="9"/>
      <c r="G391" s="9"/>
      <c r="H391" s="9"/>
      <c r="I391" s="9"/>
      <c r="J391" s="9"/>
      <c r="K391" s="9"/>
      <c r="L391" s="9"/>
      <c r="M391" s="9"/>
    </row>
    <row r="392" spans="1:13" x14ac:dyDescent="0.25">
      <c r="A392" s="9"/>
      <c r="B392" s="9"/>
      <c r="C392" s="9"/>
      <c r="D392" s="9"/>
      <c r="E392" s="9"/>
      <c r="F392" s="9"/>
      <c r="G392" s="9"/>
      <c r="H392" s="9"/>
      <c r="I392" s="9"/>
      <c r="J392" s="9"/>
      <c r="K392" s="9"/>
      <c r="L392" s="9"/>
      <c r="M392" s="9"/>
    </row>
    <row r="393" spans="1:13" x14ac:dyDescent="0.25">
      <c r="A393" s="9"/>
      <c r="B393" s="9"/>
      <c r="C393" s="9"/>
      <c r="D393" s="9"/>
      <c r="E393" s="9"/>
      <c r="F393" s="9"/>
      <c r="G393" s="9"/>
      <c r="H393" s="9"/>
      <c r="I393" s="9"/>
      <c r="J393" s="9"/>
      <c r="K393" s="9"/>
      <c r="L393" s="9"/>
      <c r="M393" s="9"/>
    </row>
    <row r="394" spans="1:13" x14ac:dyDescent="0.25">
      <c r="A394" s="9"/>
      <c r="B394" s="9"/>
      <c r="C394" s="9"/>
      <c r="D394" s="9"/>
      <c r="E394" s="9"/>
      <c r="F394" s="9"/>
      <c r="G394" s="9"/>
      <c r="H394" s="9"/>
      <c r="I394" s="9"/>
      <c r="J394" s="9"/>
      <c r="K394" s="9"/>
      <c r="L394" s="9"/>
      <c r="M394" s="9"/>
    </row>
    <row r="395" spans="1:13" x14ac:dyDescent="0.25">
      <c r="A395" s="9"/>
      <c r="B395" s="9"/>
      <c r="C395" s="9"/>
      <c r="D395" s="9"/>
      <c r="E395" s="9"/>
      <c r="F395" s="9"/>
      <c r="G395" s="9"/>
      <c r="H395" s="9"/>
      <c r="I395" s="9"/>
      <c r="J395" s="9"/>
      <c r="K395" s="9"/>
      <c r="L395" s="9"/>
      <c r="M395" s="9"/>
    </row>
    <row r="396" spans="1:13" x14ac:dyDescent="0.25">
      <c r="A396" s="9"/>
      <c r="B396" s="9"/>
      <c r="C396" s="9"/>
      <c r="D396" s="9"/>
      <c r="E396" s="9"/>
      <c r="F396" s="9"/>
      <c r="G396" s="9"/>
      <c r="H396" s="9"/>
      <c r="I396" s="9"/>
      <c r="J396" s="9"/>
      <c r="K396" s="9"/>
      <c r="L396" s="9"/>
      <c r="M396" s="9"/>
    </row>
    <row r="397" spans="1:13" x14ac:dyDescent="0.25">
      <c r="A397" s="9"/>
      <c r="B397" s="9"/>
      <c r="C397" s="9"/>
      <c r="D397" s="9"/>
      <c r="E397" s="9"/>
      <c r="F397" s="9"/>
      <c r="G397" s="9"/>
      <c r="H397" s="9"/>
      <c r="I397" s="9"/>
      <c r="J397" s="9"/>
      <c r="K397" s="9"/>
      <c r="L397" s="9"/>
      <c r="M397" s="9"/>
    </row>
    <row r="398" spans="1:13" x14ac:dyDescent="0.25">
      <c r="A398" s="9"/>
      <c r="B398" s="9"/>
      <c r="C398" s="9"/>
      <c r="D398" s="9"/>
      <c r="E398" s="9"/>
      <c r="F398" s="9"/>
      <c r="G398" s="9"/>
      <c r="H398" s="9"/>
      <c r="I398" s="9"/>
      <c r="J398" s="9"/>
      <c r="K398" s="9"/>
      <c r="L398" s="9"/>
      <c r="M398" s="9"/>
    </row>
    <row r="399" spans="1:13" x14ac:dyDescent="0.25">
      <c r="A399" s="9"/>
      <c r="B399" s="9"/>
      <c r="C399" s="9"/>
      <c r="D399" s="9"/>
      <c r="E399" s="9"/>
      <c r="F399" s="9"/>
      <c r="G399" s="9"/>
      <c r="H399" s="9"/>
      <c r="I399" s="9"/>
      <c r="J399" s="9"/>
      <c r="K399" s="9"/>
      <c r="L399" s="9"/>
      <c r="M399" s="9"/>
    </row>
    <row r="400" spans="1:13" x14ac:dyDescent="0.25">
      <c r="A400" s="9"/>
      <c r="B400" s="9"/>
      <c r="C400" s="9"/>
      <c r="D400" s="9"/>
      <c r="E400" s="9"/>
      <c r="F400" s="9"/>
      <c r="G400" s="9"/>
      <c r="H400" s="9"/>
      <c r="I400" s="9"/>
      <c r="J400" s="9"/>
      <c r="K400" s="9"/>
      <c r="L400" s="9"/>
      <c r="M400" s="9"/>
    </row>
    <row r="401" spans="1:13" x14ac:dyDescent="0.25">
      <c r="A401" s="9"/>
      <c r="B401" s="9"/>
      <c r="C401" s="9"/>
      <c r="D401" s="9"/>
      <c r="E401" s="9"/>
      <c r="F401" s="9"/>
      <c r="G401" s="9"/>
      <c r="H401" s="9"/>
      <c r="I401" s="9"/>
      <c r="J401" s="9"/>
      <c r="K401" s="9"/>
      <c r="L401" s="9"/>
      <c r="M401" s="9"/>
    </row>
    <row r="402" spans="1:13" x14ac:dyDescent="0.25">
      <c r="A402" s="9"/>
      <c r="B402" s="9"/>
      <c r="C402" s="9"/>
      <c r="D402" s="9"/>
      <c r="E402" s="9"/>
      <c r="F402" s="9"/>
      <c r="G402" s="9"/>
      <c r="H402" s="9"/>
      <c r="I402" s="9"/>
      <c r="J402" s="9"/>
      <c r="K402" s="9"/>
      <c r="L402" s="9"/>
      <c r="M402" s="9"/>
    </row>
    <row r="403" spans="1:13" x14ac:dyDescent="0.25">
      <c r="A403" s="9"/>
      <c r="B403" s="9"/>
      <c r="C403" s="9"/>
      <c r="D403" s="9"/>
      <c r="E403" s="9"/>
      <c r="F403" s="9"/>
      <c r="G403" s="9"/>
      <c r="H403" s="9"/>
      <c r="I403" s="9"/>
      <c r="J403" s="9"/>
      <c r="K403" s="9"/>
      <c r="L403" s="9"/>
      <c r="M403" s="9"/>
    </row>
    <row r="404" spans="1:13" x14ac:dyDescent="0.25">
      <c r="A404" s="9"/>
      <c r="B404" s="9"/>
      <c r="C404" s="9"/>
      <c r="D404" s="9"/>
      <c r="E404" s="9"/>
      <c r="F404" s="9"/>
      <c r="G404" s="9"/>
      <c r="H404" s="9"/>
      <c r="I404" s="9"/>
      <c r="J404" s="9"/>
      <c r="K404" s="9"/>
      <c r="L404" s="9"/>
      <c r="M404" s="9"/>
    </row>
    <row r="405" spans="1:13" x14ac:dyDescent="0.25">
      <c r="A405" s="9"/>
      <c r="B405" s="9"/>
      <c r="C405" s="9"/>
      <c r="D405" s="9"/>
      <c r="E405" s="9"/>
      <c r="F405" s="9"/>
      <c r="G405" s="9"/>
      <c r="H405" s="9"/>
      <c r="I405" s="9"/>
      <c r="J405" s="9"/>
      <c r="K405" s="9"/>
      <c r="L405" s="9"/>
      <c r="M405" s="9"/>
    </row>
    <row r="406" spans="1:13" x14ac:dyDescent="0.25">
      <c r="A406" s="9"/>
      <c r="B406" s="9"/>
      <c r="C406" s="9"/>
      <c r="D406" s="9"/>
      <c r="E406" s="9"/>
      <c r="F406" s="9"/>
      <c r="G406" s="9"/>
      <c r="H406" s="9"/>
      <c r="I406" s="9"/>
      <c r="J406" s="9"/>
      <c r="K406" s="9"/>
      <c r="L406" s="9"/>
      <c r="M406" s="9"/>
    </row>
    <row r="407" spans="1:13" x14ac:dyDescent="0.25">
      <c r="A407" s="9"/>
      <c r="B407" s="9"/>
      <c r="C407" s="9"/>
      <c r="D407" s="9"/>
      <c r="E407" s="9"/>
      <c r="F407" s="9"/>
      <c r="G407" s="9"/>
      <c r="H407" s="9"/>
      <c r="I407" s="9"/>
      <c r="J407" s="9"/>
      <c r="K407" s="9"/>
      <c r="L407" s="9"/>
      <c r="M407" s="9"/>
    </row>
    <row r="408" spans="1:13" x14ac:dyDescent="0.25">
      <c r="A408" s="9"/>
      <c r="B408" s="9"/>
      <c r="C408" s="9"/>
      <c r="D408" s="9"/>
      <c r="E408" s="9"/>
      <c r="F408" s="9"/>
      <c r="G408" s="9"/>
      <c r="H408" s="9"/>
      <c r="I408" s="9"/>
      <c r="J408" s="9"/>
      <c r="K408" s="9"/>
      <c r="L408" s="9"/>
      <c r="M408" s="9"/>
    </row>
    <row r="409" spans="1:13" x14ac:dyDescent="0.25">
      <c r="A409" s="9"/>
      <c r="B409" s="9"/>
      <c r="C409" s="9"/>
      <c r="D409" s="9"/>
      <c r="E409" s="9"/>
      <c r="F409" s="9"/>
      <c r="G409" s="9"/>
      <c r="H409" s="9"/>
      <c r="I409" s="9"/>
      <c r="J409" s="9"/>
      <c r="K409" s="9"/>
      <c r="L409" s="9"/>
      <c r="M409" s="9"/>
    </row>
    <row r="410" spans="1:13" x14ac:dyDescent="0.25">
      <c r="A410" s="9"/>
      <c r="B410" s="9"/>
      <c r="C410" s="9"/>
      <c r="D410" s="9"/>
      <c r="E410" s="9"/>
      <c r="F410" s="9"/>
      <c r="G410" s="9"/>
      <c r="H410" s="9"/>
      <c r="I410" s="9"/>
      <c r="J410" s="9"/>
      <c r="K410" s="9"/>
      <c r="L410" s="9"/>
      <c r="M410" s="9"/>
    </row>
    <row r="411" spans="1:13" x14ac:dyDescent="0.25">
      <c r="A411" s="9"/>
      <c r="B411" s="9"/>
      <c r="C411" s="9"/>
      <c r="D411" s="9"/>
      <c r="E411" s="9"/>
      <c r="F411" s="9"/>
      <c r="G411" s="9"/>
      <c r="H411" s="9"/>
      <c r="I411" s="9"/>
      <c r="J411" s="9"/>
      <c r="K411" s="9"/>
      <c r="L411" s="9"/>
      <c r="M411" s="9"/>
    </row>
    <row r="412" spans="1:13" x14ac:dyDescent="0.25">
      <c r="A412" s="9"/>
      <c r="B412" s="9"/>
      <c r="C412" s="9"/>
      <c r="D412" s="9"/>
      <c r="E412" s="9"/>
      <c r="F412" s="9"/>
      <c r="G412" s="9"/>
      <c r="H412" s="9"/>
      <c r="I412" s="9"/>
      <c r="J412" s="9"/>
      <c r="K412" s="9"/>
      <c r="L412" s="9"/>
      <c r="M412" s="9"/>
    </row>
    <row r="413" spans="1:13" x14ac:dyDescent="0.25">
      <c r="A413" s="9"/>
      <c r="B413" s="9"/>
      <c r="C413" s="9"/>
      <c r="D413" s="9"/>
      <c r="E413" s="9"/>
      <c r="F413" s="9"/>
      <c r="G413" s="9"/>
      <c r="H413" s="9"/>
      <c r="I413" s="9"/>
      <c r="J413" s="9"/>
      <c r="K413" s="9"/>
      <c r="L413" s="9"/>
      <c r="M413" s="9"/>
    </row>
    <row r="414" spans="1:13" x14ac:dyDescent="0.25">
      <c r="A414" s="9"/>
      <c r="B414" s="9"/>
      <c r="C414" s="9"/>
      <c r="D414" s="9"/>
      <c r="E414" s="9"/>
      <c r="F414" s="9"/>
      <c r="G414" s="9"/>
      <c r="H414" s="9"/>
      <c r="I414" s="9"/>
      <c r="J414" s="9"/>
      <c r="K414" s="9"/>
      <c r="L414" s="9"/>
      <c r="M414" s="9"/>
    </row>
    <row r="415" spans="1:13" x14ac:dyDescent="0.25">
      <c r="A415" s="9"/>
      <c r="B415" s="9"/>
      <c r="C415" s="9"/>
      <c r="D415" s="9"/>
      <c r="E415" s="9"/>
      <c r="F415" s="9"/>
      <c r="G415" s="9"/>
      <c r="H415" s="9"/>
      <c r="I415" s="9"/>
      <c r="J415" s="9"/>
      <c r="K415" s="9"/>
      <c r="L415" s="9"/>
      <c r="M415" s="9"/>
    </row>
    <row r="416" spans="1:13" x14ac:dyDescent="0.25">
      <c r="A416" s="9"/>
      <c r="B416" s="9"/>
      <c r="C416" s="9"/>
      <c r="D416" s="9"/>
      <c r="E416" s="9"/>
      <c r="F416" s="9"/>
      <c r="G416" s="9"/>
      <c r="H416" s="9"/>
      <c r="I416" s="9"/>
      <c r="J416" s="9"/>
      <c r="K416" s="9"/>
      <c r="L416" s="9"/>
      <c r="M416" s="9"/>
    </row>
  </sheetData>
  <mergeCells count="94">
    <mergeCell ref="A71:A90"/>
    <mergeCell ref="A2:A35"/>
    <mergeCell ref="B36:B41"/>
    <mergeCell ref="A36:A43"/>
    <mergeCell ref="B44:B49"/>
    <mergeCell ref="B50:B55"/>
    <mergeCell ref="B3:B4"/>
    <mergeCell ref="B6:B22"/>
    <mergeCell ref="B23:B35"/>
    <mergeCell ref="B59:B70"/>
    <mergeCell ref="A44:A70"/>
    <mergeCell ref="B71:B72"/>
    <mergeCell ref="A127:A135"/>
    <mergeCell ref="B92:B110"/>
    <mergeCell ref="B111:B114"/>
    <mergeCell ref="A91:A114"/>
    <mergeCell ref="B115:B121"/>
    <mergeCell ref="B122:B126"/>
    <mergeCell ref="A115:A126"/>
    <mergeCell ref="H50:H55"/>
    <mergeCell ref="B57:B58"/>
    <mergeCell ref="H57:H58"/>
    <mergeCell ref="B73:B74"/>
    <mergeCell ref="B128:B132"/>
    <mergeCell ref="B75:B90"/>
    <mergeCell ref="H115:H121"/>
    <mergeCell ref="H122:H126"/>
    <mergeCell ref="H128:H132"/>
    <mergeCell ref="H59:H70"/>
    <mergeCell ref="H71:H72"/>
    <mergeCell ref="H73:H74"/>
    <mergeCell ref="H75:H90"/>
    <mergeCell ref="H111:H114"/>
    <mergeCell ref="H92:H110"/>
    <mergeCell ref="H3:H4"/>
    <mergeCell ref="H6:H22"/>
    <mergeCell ref="H23:H35"/>
    <mergeCell ref="H36:H41"/>
    <mergeCell ref="H44:H49"/>
    <mergeCell ref="I3:I4"/>
    <mergeCell ref="I6:I22"/>
    <mergeCell ref="I23:I35"/>
    <mergeCell ref="I36:I41"/>
    <mergeCell ref="I44:I49"/>
    <mergeCell ref="I50:I55"/>
    <mergeCell ref="I57:I58"/>
    <mergeCell ref="I59:I70"/>
    <mergeCell ref="I71:I72"/>
    <mergeCell ref="I73:I74"/>
    <mergeCell ref="J111:J114"/>
    <mergeCell ref="J115:J121"/>
    <mergeCell ref="J122:J126"/>
    <mergeCell ref="I75:I90"/>
    <mergeCell ref="I92:I110"/>
    <mergeCell ref="I111:I114"/>
    <mergeCell ref="I115:I121"/>
    <mergeCell ref="I122:I126"/>
    <mergeCell ref="J59:J70"/>
    <mergeCell ref="J71:J72"/>
    <mergeCell ref="J73:J74"/>
    <mergeCell ref="J75:J90"/>
    <mergeCell ref="J92:J110"/>
    <mergeCell ref="J3:J4"/>
    <mergeCell ref="J6:J22"/>
    <mergeCell ref="J23:J35"/>
    <mergeCell ref="J36:J41"/>
    <mergeCell ref="J44:J49"/>
    <mergeCell ref="K2:K35"/>
    <mergeCell ref="K36:K43"/>
    <mergeCell ref="K44:K70"/>
    <mergeCell ref="K71:K90"/>
    <mergeCell ref="K91:K114"/>
    <mergeCell ref="L2:L35"/>
    <mergeCell ref="M2:M35"/>
    <mergeCell ref="L36:L43"/>
    <mergeCell ref="M36:M43"/>
    <mergeCell ref="L44:L70"/>
    <mergeCell ref="M44:M70"/>
    <mergeCell ref="G36:G41"/>
    <mergeCell ref="G50:G55"/>
    <mergeCell ref="L127:L135"/>
    <mergeCell ref="M127:M135"/>
    <mergeCell ref="L71:L90"/>
    <mergeCell ref="M71:M90"/>
    <mergeCell ref="L91:L114"/>
    <mergeCell ref="M91:M114"/>
    <mergeCell ref="L115:L126"/>
    <mergeCell ref="M115:M126"/>
    <mergeCell ref="J128:J132"/>
    <mergeCell ref="K115:K126"/>
    <mergeCell ref="K127:K135"/>
    <mergeCell ref="I128:I132"/>
    <mergeCell ref="J50:J55"/>
    <mergeCell ref="J57:J58"/>
  </mergeCells>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6"/>
  <sheetViews>
    <sheetView zoomScaleNormal="100" workbookViewId="0">
      <selection activeCell="C10" sqref="C10"/>
    </sheetView>
  </sheetViews>
  <sheetFormatPr defaultRowHeight="15" x14ac:dyDescent="0.25"/>
  <cols>
    <col min="1" max="1" width="15.140625" style="2" bestFit="1" customWidth="1"/>
    <col min="2" max="2" width="15" style="2" customWidth="1"/>
    <col min="3" max="3" width="30.85546875" style="2" customWidth="1"/>
    <col min="4" max="4" width="14.85546875" style="2" customWidth="1"/>
    <col min="5" max="5" width="33.28515625" style="2" customWidth="1"/>
    <col min="6" max="6" width="28.85546875" style="2" customWidth="1"/>
    <col min="7" max="7" width="27.5703125" style="2" customWidth="1"/>
    <col min="8" max="8" width="24.5703125" style="2" customWidth="1"/>
    <col min="9" max="9" width="20.7109375" style="2" customWidth="1"/>
    <col min="10" max="10" width="28.42578125" style="2" customWidth="1"/>
    <col min="11" max="11" width="18" style="2" customWidth="1"/>
    <col min="12" max="12" width="28.28515625" style="2" customWidth="1"/>
    <col min="13" max="13" width="32.5703125" style="2" customWidth="1"/>
    <col min="14" max="16384" width="9.140625" style="2"/>
  </cols>
  <sheetData>
    <row r="1" spans="1:13" ht="19.5" thickBot="1" x14ac:dyDescent="0.3">
      <c r="A1" s="100" t="s">
        <v>0</v>
      </c>
      <c r="B1" s="100" t="s">
        <v>1</v>
      </c>
      <c r="C1" s="100" t="s">
        <v>2</v>
      </c>
      <c r="D1" s="275" t="s">
        <v>3</v>
      </c>
      <c r="E1" s="102" t="s">
        <v>4</v>
      </c>
      <c r="F1" s="103" t="s">
        <v>412</v>
      </c>
      <c r="G1" s="142" t="s">
        <v>413</v>
      </c>
      <c r="H1" s="104" t="s">
        <v>440</v>
      </c>
      <c r="I1" s="142" t="s">
        <v>445</v>
      </c>
      <c r="J1" s="104" t="s">
        <v>446</v>
      </c>
      <c r="K1" s="142" t="s">
        <v>440</v>
      </c>
      <c r="L1" s="104" t="s">
        <v>414</v>
      </c>
      <c r="M1" s="105" t="s">
        <v>56</v>
      </c>
    </row>
    <row r="2" spans="1:13" ht="15.75" thickBot="1" x14ac:dyDescent="0.3">
      <c r="A2" s="417" t="s">
        <v>5</v>
      </c>
      <c r="B2" s="194" t="s">
        <v>59</v>
      </c>
      <c r="C2" s="193" t="s">
        <v>406</v>
      </c>
      <c r="D2" s="282">
        <f>'Economy and energy data'!F7</f>
        <v>572800</v>
      </c>
      <c r="E2" s="8" t="str">
        <f>'Economy and energy data'!G7</f>
        <v>Mjoule</v>
      </c>
      <c r="F2" s="283">
        <f>'Economy and energy data'!F6*'Economy and energy data'!F7</f>
        <v>171840</v>
      </c>
      <c r="G2" s="296">
        <f>'Economy and energy data'!F8</f>
        <v>0.88888888888888884</v>
      </c>
      <c r="H2" s="297">
        <f>G2*-1</f>
        <v>-0.88888888888888884</v>
      </c>
      <c r="I2" s="284">
        <f>Weighting!N50</f>
        <v>0.13442273551225772</v>
      </c>
      <c r="J2" s="285">
        <f>H2*I2</f>
        <v>-0.11948687601089575</v>
      </c>
      <c r="K2" s="645">
        <f>J23+J6+J5+J3+J2</f>
        <v>3.8103902121666438</v>
      </c>
      <c r="L2" s="657">
        <f>Weighting!N31</f>
        <v>0.19386089536055043</v>
      </c>
      <c r="M2" s="654">
        <f>K2*L2</f>
        <v>0.73868565820370324</v>
      </c>
    </row>
    <row r="3" spans="1:13" x14ac:dyDescent="0.25">
      <c r="A3" s="418"/>
      <c r="B3" s="398" t="s">
        <v>6</v>
      </c>
      <c r="C3" s="268" t="s">
        <v>64</v>
      </c>
      <c r="D3" s="123">
        <f>'Economy and energy data'!F9</f>
        <v>10</v>
      </c>
      <c r="E3" s="272" t="str">
        <f>'Economy and energy data'!G9</f>
        <v>Number of direct working positions</v>
      </c>
      <c r="F3" s="115">
        <f>D3</f>
        <v>10</v>
      </c>
      <c r="G3" s="123">
        <f>IF(AND(MAX(F3:F4)=F3,F3&gt;0),1,F3/MAX(F3:F4))</f>
        <v>0.5</v>
      </c>
      <c r="H3" s="648">
        <f>G3+G4</f>
        <v>1.5</v>
      </c>
      <c r="I3" s="651">
        <f>Weighting!N51</f>
        <v>0.47640895748476353</v>
      </c>
      <c r="J3" s="654">
        <f>H3*I3</f>
        <v>0.71461343622714524</v>
      </c>
      <c r="K3" s="610"/>
      <c r="L3" s="658"/>
      <c r="M3" s="655"/>
    </row>
    <row r="4" spans="1:13" ht="15.75" thickBot="1" x14ac:dyDescent="0.3">
      <c r="A4" s="418"/>
      <c r="B4" s="399"/>
      <c r="C4" s="269" t="s">
        <v>7</v>
      </c>
      <c r="D4" s="113">
        <f>'Economy and energy data'!F10</f>
        <v>20</v>
      </c>
      <c r="E4" s="273" t="str">
        <f>'Economy and energy data'!G10</f>
        <v>Number of indirect working positions</v>
      </c>
      <c r="F4" s="133">
        <f>D4</f>
        <v>20</v>
      </c>
      <c r="G4" s="113">
        <f>IF(AND(MAX(F3:F4)=F4,F4&gt;0),1,F4/MAX(F3:F4))</f>
        <v>1</v>
      </c>
      <c r="H4" s="650"/>
      <c r="I4" s="653"/>
      <c r="J4" s="656"/>
      <c r="K4" s="610"/>
      <c r="L4" s="658"/>
      <c r="M4" s="655"/>
    </row>
    <row r="5" spans="1:13" ht="15.75" thickBot="1" x14ac:dyDescent="0.3">
      <c r="A5" s="418"/>
      <c r="B5" s="121" t="s">
        <v>8</v>
      </c>
      <c r="C5" s="51" t="s">
        <v>300</v>
      </c>
      <c r="D5" s="96">
        <f>'Economy and energy data'!F11</f>
        <v>3</v>
      </c>
      <c r="E5" s="48" t="str">
        <f>'Economy and energy data'!G11</f>
        <v>Likert scale {1 (lowest) - 5 (highest value)}</v>
      </c>
      <c r="F5" s="280">
        <f t="shared" ref="F5" si="0">D5</f>
        <v>3</v>
      </c>
      <c r="G5" s="96">
        <f>IF(AND(MAX(F5:F5)=F5,F5&gt;0),1,F5/MAX(F5:F5))</f>
        <v>1</v>
      </c>
      <c r="H5" s="140">
        <f>G5</f>
        <v>1</v>
      </c>
      <c r="I5" s="264">
        <f>Weighting!N52</f>
        <v>5.0473434650343971E-2</v>
      </c>
      <c r="J5" s="281">
        <f>H5*I5</f>
        <v>5.0473434650343971E-2</v>
      </c>
      <c r="K5" s="610"/>
      <c r="L5" s="658"/>
      <c r="M5" s="655"/>
    </row>
    <row r="6" spans="1:13" x14ac:dyDescent="0.25">
      <c r="A6" s="418"/>
      <c r="B6" s="410" t="s">
        <v>10</v>
      </c>
      <c r="C6" s="277" t="s">
        <v>65</v>
      </c>
      <c r="D6" s="118">
        <f>'Economy and energy data'!F12</f>
        <v>20000</v>
      </c>
      <c r="E6" s="278" t="str">
        <f>'Economy and energy data'!G12</f>
        <v>EURO - € (or other monetary unit)</v>
      </c>
      <c r="F6" s="279">
        <f>D6</f>
        <v>20000</v>
      </c>
      <c r="G6" s="118">
        <f>IF(AND(MAX(F6:F22)=F6,F6&gt;0),1,F6/MAX(F7:F22))</f>
        <v>1</v>
      </c>
      <c r="H6" s="649">
        <f>SUM(G6:G22)</f>
        <v>9</v>
      </c>
      <c r="I6" s="660">
        <f>Weighting!N53</f>
        <v>0.25545461083382248</v>
      </c>
      <c r="J6" s="664">
        <f>H6*I6</f>
        <v>2.2990914975044023</v>
      </c>
      <c r="K6" s="610"/>
      <c r="L6" s="658"/>
      <c r="M6" s="655"/>
    </row>
    <row r="7" spans="1:13" x14ac:dyDescent="0.25">
      <c r="A7" s="418"/>
      <c r="B7" s="406"/>
      <c r="C7" s="270" t="s">
        <v>66</v>
      </c>
      <c r="D7" s="111">
        <f>'Economy and energy data'!F13</f>
        <v>10000</v>
      </c>
      <c r="E7" s="274" t="str">
        <f>'Economy and energy data'!G13</f>
        <v>EURO - € (or other monetary unit)</v>
      </c>
      <c r="F7" s="128">
        <f t="shared" ref="F7:F35" si="1">D7</f>
        <v>10000</v>
      </c>
      <c r="G7" s="111">
        <f>IF(AND(MAX(F6:F22)=F7,F7&gt;0),1,F7/MAX(F6:F22))</f>
        <v>0.5</v>
      </c>
      <c r="H7" s="649"/>
      <c r="I7" s="652"/>
      <c r="J7" s="664"/>
      <c r="K7" s="610"/>
      <c r="L7" s="658"/>
      <c r="M7" s="655"/>
    </row>
    <row r="8" spans="1:13" x14ac:dyDescent="0.25">
      <c r="A8" s="418"/>
      <c r="B8" s="406"/>
      <c r="C8" s="270" t="s">
        <v>67</v>
      </c>
      <c r="D8" s="111">
        <f>'Economy and energy data'!F14</f>
        <v>10000</v>
      </c>
      <c r="E8" s="274" t="str">
        <f>'Economy and energy data'!G14</f>
        <v>EURO - € (or other monetary unit)</v>
      </c>
      <c r="F8" s="128">
        <f t="shared" si="1"/>
        <v>10000</v>
      </c>
      <c r="G8" s="111">
        <f>IF(AND(MAX(F6:F22)=F8,F8&gt;0),1,F8/MAX(F6:F22))</f>
        <v>0.5</v>
      </c>
      <c r="H8" s="649"/>
      <c r="I8" s="652"/>
      <c r="J8" s="664"/>
      <c r="K8" s="610"/>
      <c r="L8" s="658"/>
      <c r="M8" s="655"/>
    </row>
    <row r="9" spans="1:13" x14ac:dyDescent="0.25">
      <c r="A9" s="418"/>
      <c r="B9" s="406"/>
      <c r="C9" s="270" t="s">
        <v>68</v>
      </c>
      <c r="D9" s="111">
        <f>'Economy and energy data'!F15</f>
        <v>10000</v>
      </c>
      <c r="E9" s="274" t="str">
        <f>'Economy and energy data'!G15</f>
        <v>EURO - € (or other monetary unit)</v>
      </c>
      <c r="F9" s="128">
        <f t="shared" si="1"/>
        <v>10000</v>
      </c>
      <c r="G9" s="111">
        <f>IF(AND(MAX(F6:F22)=F9,F9&gt;0),1,F9/MAX(F6:F22))</f>
        <v>0.5</v>
      </c>
      <c r="H9" s="649"/>
      <c r="I9" s="652"/>
      <c r="J9" s="664"/>
      <c r="K9" s="610"/>
      <c r="L9" s="658"/>
      <c r="M9" s="655"/>
    </row>
    <row r="10" spans="1:13" x14ac:dyDescent="0.25">
      <c r="A10" s="418"/>
      <c r="B10" s="406"/>
      <c r="C10" s="270" t="s">
        <v>69</v>
      </c>
      <c r="D10" s="111">
        <f>'Economy and energy data'!F16</f>
        <v>10000</v>
      </c>
      <c r="E10" s="274" t="str">
        <f>'Economy and energy data'!G16</f>
        <v>EURO - € (or other monetary unit)</v>
      </c>
      <c r="F10" s="128">
        <f t="shared" si="1"/>
        <v>10000</v>
      </c>
      <c r="G10" s="111">
        <f>IF(AND(MAX(F6:F22)=F10,F10&gt;0),1,F10/MAX(F6:F22))</f>
        <v>0.5</v>
      </c>
      <c r="H10" s="649"/>
      <c r="I10" s="652"/>
      <c r="J10" s="664"/>
      <c r="K10" s="610"/>
      <c r="L10" s="658"/>
      <c r="M10" s="655"/>
    </row>
    <row r="11" spans="1:13" x14ac:dyDescent="0.25">
      <c r="A11" s="418"/>
      <c r="B11" s="406"/>
      <c r="C11" s="270" t="s">
        <v>309</v>
      </c>
      <c r="D11" s="111">
        <f>'Economy and energy data'!F17</f>
        <v>10000</v>
      </c>
      <c r="E11" s="274" t="str">
        <f>'Economy and energy data'!G17</f>
        <v>EURO - € (or other monetary unit)</v>
      </c>
      <c r="F11" s="128">
        <f t="shared" si="1"/>
        <v>10000</v>
      </c>
      <c r="G11" s="111">
        <f>IF(AND(MAX(F6:F22)=F11,F11&gt;0),1,F11/MAX(F6:F22))</f>
        <v>0.5</v>
      </c>
      <c r="H11" s="649"/>
      <c r="I11" s="652"/>
      <c r="J11" s="664"/>
      <c r="K11" s="610"/>
      <c r="L11" s="658"/>
      <c r="M11" s="655"/>
    </row>
    <row r="12" spans="1:13" x14ac:dyDescent="0.25">
      <c r="A12" s="418"/>
      <c r="B12" s="406"/>
      <c r="C12" s="270" t="s">
        <v>73</v>
      </c>
      <c r="D12" s="111">
        <f>'Economy and energy data'!F18</f>
        <v>10000</v>
      </c>
      <c r="E12" s="274" t="str">
        <f>'Economy and energy data'!G18</f>
        <v>EURO - € (or other monetary unit)</v>
      </c>
      <c r="F12" s="128">
        <f t="shared" si="1"/>
        <v>10000</v>
      </c>
      <c r="G12" s="111">
        <f>IF(AND(MAX(F6:F22)=F12,F12&gt;0),1,F12/MAX(F6:F22))</f>
        <v>0.5</v>
      </c>
      <c r="H12" s="649"/>
      <c r="I12" s="652"/>
      <c r="J12" s="664"/>
      <c r="K12" s="610"/>
      <c r="L12" s="658"/>
      <c r="M12" s="655"/>
    </row>
    <row r="13" spans="1:13" x14ac:dyDescent="0.25">
      <c r="A13" s="418"/>
      <c r="B13" s="406"/>
      <c r="C13" s="270" t="s">
        <v>313</v>
      </c>
      <c r="D13" s="111">
        <f>'Economy and energy data'!F19</f>
        <v>10000</v>
      </c>
      <c r="E13" s="274" t="str">
        <f>'Economy and energy data'!G19</f>
        <v>EURO - € (or other monetary unit)</v>
      </c>
      <c r="F13" s="128">
        <f t="shared" si="1"/>
        <v>10000</v>
      </c>
      <c r="G13" s="111">
        <f>IF(AND(MAX(F6:F22)=F13,F13&gt;0),1,F13/MAX(F6:F22))</f>
        <v>0.5</v>
      </c>
      <c r="H13" s="649"/>
      <c r="I13" s="652"/>
      <c r="J13" s="664"/>
      <c r="K13" s="610"/>
      <c r="L13" s="658"/>
      <c r="M13" s="655"/>
    </row>
    <row r="14" spans="1:13" x14ac:dyDescent="0.25">
      <c r="A14" s="418"/>
      <c r="B14" s="406"/>
      <c r="C14" s="270" t="s">
        <v>315</v>
      </c>
      <c r="D14" s="111">
        <f>'Economy and energy data'!F20</f>
        <v>10000</v>
      </c>
      <c r="E14" s="274" t="str">
        <f>'Economy and energy data'!G20</f>
        <v>EURO - € (or other monetary unit)</v>
      </c>
      <c r="F14" s="128">
        <f t="shared" si="1"/>
        <v>10000</v>
      </c>
      <c r="G14" s="111">
        <f>IF(AND(MAX(F6:F22)=F14,F14&gt;0),1,F14/MAX(F6:F22))</f>
        <v>0.5</v>
      </c>
      <c r="H14" s="649"/>
      <c r="I14" s="652"/>
      <c r="J14" s="664"/>
      <c r="K14" s="610"/>
      <c r="L14" s="658"/>
      <c r="M14" s="655"/>
    </row>
    <row r="15" spans="1:13" x14ac:dyDescent="0.25">
      <c r="A15" s="418"/>
      <c r="B15" s="406"/>
      <c r="C15" s="270" t="s">
        <v>74</v>
      </c>
      <c r="D15" s="111">
        <f>'Economy and energy data'!F21</f>
        <v>10000</v>
      </c>
      <c r="E15" s="274" t="str">
        <f>'Economy and energy data'!G21</f>
        <v>EURO - € (or other monetary unit)</v>
      </c>
      <c r="F15" s="128">
        <f t="shared" si="1"/>
        <v>10000</v>
      </c>
      <c r="G15" s="111">
        <f>IF(AND(MAX(F6:F22)=F15,F15&gt;0),1,F15/MAX(F6:F22))</f>
        <v>0.5</v>
      </c>
      <c r="H15" s="649"/>
      <c r="I15" s="652"/>
      <c r="J15" s="664"/>
      <c r="K15" s="610"/>
      <c r="L15" s="658"/>
      <c r="M15" s="655"/>
    </row>
    <row r="16" spans="1:13" x14ac:dyDescent="0.25">
      <c r="A16" s="418"/>
      <c r="B16" s="406"/>
      <c r="C16" s="270" t="s">
        <v>75</v>
      </c>
      <c r="D16" s="111">
        <f>'Economy and energy data'!F22</f>
        <v>10000</v>
      </c>
      <c r="E16" s="274" t="str">
        <f>'Economy and energy data'!G22</f>
        <v>EURO - € (or other monetary unit)</v>
      </c>
      <c r="F16" s="128">
        <f t="shared" si="1"/>
        <v>10000</v>
      </c>
      <c r="G16" s="111">
        <f>IF(AND(MAX(F6:F22)=F16,F16&gt;0),1,F16/MAX(F6:F22))</f>
        <v>0.5</v>
      </c>
      <c r="H16" s="649"/>
      <c r="I16" s="652"/>
      <c r="J16" s="664"/>
      <c r="K16" s="610"/>
      <c r="L16" s="658"/>
      <c r="M16" s="655"/>
    </row>
    <row r="17" spans="1:13" x14ac:dyDescent="0.25">
      <c r="A17" s="418"/>
      <c r="B17" s="406"/>
      <c r="C17" s="270" t="s">
        <v>319</v>
      </c>
      <c r="D17" s="111">
        <f>'Economy and energy data'!F23</f>
        <v>10000</v>
      </c>
      <c r="E17" s="274" t="str">
        <f>'Economy and energy data'!G23</f>
        <v>EURO - € (or other monetary unit)</v>
      </c>
      <c r="F17" s="128">
        <f t="shared" si="1"/>
        <v>10000</v>
      </c>
      <c r="G17" s="111">
        <f>IF(AND(MAX(F6:F22)=F17,F17&gt;0),1,F17/MAX(F6:F22))</f>
        <v>0.5</v>
      </c>
      <c r="H17" s="649"/>
      <c r="I17" s="652"/>
      <c r="J17" s="664"/>
      <c r="K17" s="610"/>
      <c r="L17" s="658"/>
      <c r="M17" s="655"/>
    </row>
    <row r="18" spans="1:13" x14ac:dyDescent="0.25">
      <c r="A18" s="418"/>
      <c r="B18" s="406"/>
      <c r="C18" s="270" t="s">
        <v>76</v>
      </c>
      <c r="D18" s="111">
        <f>'Economy and energy data'!F24</f>
        <v>10000</v>
      </c>
      <c r="E18" s="274" t="str">
        <f>'Economy and energy data'!G24</f>
        <v>EURO - € (or other monetary unit)</v>
      </c>
      <c r="F18" s="128">
        <f t="shared" si="1"/>
        <v>10000</v>
      </c>
      <c r="G18" s="111">
        <f>IF(AND(MAX(F6:F22)=F18,F18&gt;0),1,F18/MAX(F6:F22))</f>
        <v>0.5</v>
      </c>
      <c r="H18" s="649"/>
      <c r="I18" s="652"/>
      <c r="J18" s="664"/>
      <c r="K18" s="610"/>
      <c r="L18" s="658"/>
      <c r="M18" s="655"/>
    </row>
    <row r="19" spans="1:13" x14ac:dyDescent="0.25">
      <c r="A19" s="418"/>
      <c r="B19" s="406"/>
      <c r="C19" s="270" t="s">
        <v>77</v>
      </c>
      <c r="D19" s="111">
        <f>'Economy and energy data'!F25</f>
        <v>10000</v>
      </c>
      <c r="E19" s="274" t="str">
        <f>'Economy and energy data'!G25</f>
        <v>EURO - € (or other monetary unit)</v>
      </c>
      <c r="F19" s="128">
        <f t="shared" si="1"/>
        <v>10000</v>
      </c>
      <c r="G19" s="111">
        <f>IF(AND(MAX(F6:F22)=F19,F19&gt;0),1,F19/MAX(F6:F22))</f>
        <v>0.5</v>
      </c>
      <c r="H19" s="649"/>
      <c r="I19" s="652"/>
      <c r="J19" s="664"/>
      <c r="K19" s="610"/>
      <c r="L19" s="658"/>
      <c r="M19" s="655"/>
    </row>
    <row r="20" spans="1:13" x14ac:dyDescent="0.25">
      <c r="A20" s="418"/>
      <c r="B20" s="406"/>
      <c r="C20" s="270" t="s">
        <v>78</v>
      </c>
      <c r="D20" s="111">
        <f>'Economy and energy data'!F26</f>
        <v>10000</v>
      </c>
      <c r="E20" s="274" t="str">
        <f>'Economy and energy data'!G26</f>
        <v>EURO - € (or other monetary unit)</v>
      </c>
      <c r="F20" s="128">
        <f t="shared" si="1"/>
        <v>10000</v>
      </c>
      <c r="G20" s="111">
        <f>IF(AND(MAX(F6:F22)=F20,F20&gt;0),1,F20/MAX(F6:F22))</f>
        <v>0.5</v>
      </c>
      <c r="H20" s="649"/>
      <c r="I20" s="652"/>
      <c r="J20" s="664"/>
      <c r="K20" s="610"/>
      <c r="L20" s="658"/>
      <c r="M20" s="655"/>
    </row>
    <row r="21" spans="1:13" x14ac:dyDescent="0.25">
      <c r="A21" s="418"/>
      <c r="B21" s="406"/>
      <c r="C21" s="270" t="s">
        <v>79</v>
      </c>
      <c r="D21" s="111">
        <f>'Economy and energy data'!F27</f>
        <v>10000</v>
      </c>
      <c r="E21" s="274" t="str">
        <f>'Economy and energy data'!G27</f>
        <v>EURO - € (or other monetary unit)</v>
      </c>
      <c r="F21" s="128">
        <f t="shared" si="1"/>
        <v>10000</v>
      </c>
      <c r="G21" s="111">
        <f>IF(AND(MAX(F6:F22)=F21,F21&gt;0),1,F21/MAX(F6:F22))</f>
        <v>0.5</v>
      </c>
      <c r="H21" s="649"/>
      <c r="I21" s="652"/>
      <c r="J21" s="664"/>
      <c r="K21" s="610"/>
      <c r="L21" s="658"/>
      <c r="M21" s="655"/>
    </row>
    <row r="22" spans="1:13" ht="15.75" thickBot="1" x14ac:dyDescent="0.3">
      <c r="A22" s="418"/>
      <c r="B22" s="399"/>
      <c r="C22" s="271" t="s">
        <v>80</v>
      </c>
      <c r="D22" s="113">
        <f>'Economy and energy data'!F28</f>
        <v>10000</v>
      </c>
      <c r="E22" s="273" t="str">
        <f>'Economy and energy data'!G28</f>
        <v>EURO - € (or other monetary unit)</v>
      </c>
      <c r="F22" s="129">
        <f t="shared" si="1"/>
        <v>10000</v>
      </c>
      <c r="G22" s="113">
        <f>IF(AND(MAX(F6:F22)=F22,F22&gt;0),1,F22/MAX(F6:F22))</f>
        <v>0.5</v>
      </c>
      <c r="H22" s="650"/>
      <c r="I22" s="653"/>
      <c r="J22" s="663"/>
      <c r="K22" s="610"/>
      <c r="L22" s="658"/>
      <c r="M22" s="655"/>
    </row>
    <row r="23" spans="1:13" x14ac:dyDescent="0.25">
      <c r="A23" s="418"/>
      <c r="B23" s="400" t="s">
        <v>92</v>
      </c>
      <c r="C23" s="114" t="s">
        <v>91</v>
      </c>
      <c r="D23" s="276">
        <f>'Economy and energy data'!F29</f>
        <v>4</v>
      </c>
      <c r="E23" s="114" t="str">
        <f>'Economy and energy data'!G29</f>
        <v>Likert scale {1 (lowest) - 5 (highest value)}</v>
      </c>
      <c r="F23" s="125">
        <f t="shared" si="1"/>
        <v>4</v>
      </c>
      <c r="G23" s="118">
        <f>F23/5</f>
        <v>0.8</v>
      </c>
      <c r="H23" s="648">
        <f>SUM(G23:G35)</f>
        <v>10.4</v>
      </c>
      <c r="I23" s="651">
        <f>Weighting!N54</f>
        <v>8.3240261518812281E-2</v>
      </c>
      <c r="J23" s="662">
        <f>H23*I23</f>
        <v>0.86569871979564772</v>
      </c>
      <c r="K23" s="610"/>
      <c r="L23" s="658"/>
      <c r="M23" s="655"/>
    </row>
    <row r="24" spans="1:13" x14ac:dyDescent="0.25">
      <c r="A24" s="418"/>
      <c r="B24" s="401"/>
      <c r="C24" s="106" t="s">
        <v>93</v>
      </c>
      <c r="D24" s="112">
        <f>'Economy and energy data'!F30</f>
        <v>4</v>
      </c>
      <c r="E24" s="106" t="str">
        <f>'Economy and energy data'!G30</f>
        <v>Likert scale {1 (lowest) - 5 (highest value)}</v>
      </c>
      <c r="F24" s="117">
        <f t="shared" si="1"/>
        <v>4</v>
      </c>
      <c r="G24" s="111">
        <f>F24/5</f>
        <v>0.8</v>
      </c>
      <c r="H24" s="649"/>
      <c r="I24" s="652"/>
      <c r="J24" s="664"/>
      <c r="K24" s="610"/>
      <c r="L24" s="658"/>
      <c r="M24" s="655"/>
    </row>
    <row r="25" spans="1:13" x14ac:dyDescent="0.25">
      <c r="A25" s="418"/>
      <c r="B25" s="401"/>
      <c r="C25" s="106" t="s">
        <v>94</v>
      </c>
      <c r="D25" s="112">
        <f>'Economy and energy data'!F31</f>
        <v>4</v>
      </c>
      <c r="E25" s="106" t="str">
        <f>'Economy and energy data'!G31</f>
        <v>Likert scale {1 (lowest) - 5 (highest value)}</v>
      </c>
      <c r="F25" s="117">
        <f t="shared" si="1"/>
        <v>4</v>
      </c>
      <c r="G25" s="111">
        <f t="shared" ref="G25:G34" si="2">F25/5</f>
        <v>0.8</v>
      </c>
      <c r="H25" s="649"/>
      <c r="I25" s="652"/>
      <c r="J25" s="664"/>
      <c r="K25" s="610"/>
      <c r="L25" s="658"/>
      <c r="M25" s="655"/>
    </row>
    <row r="26" spans="1:13" x14ac:dyDescent="0.25">
      <c r="A26" s="418"/>
      <c r="B26" s="401"/>
      <c r="C26" s="106" t="s">
        <v>95</v>
      </c>
      <c r="D26" s="112">
        <f>'Economy and energy data'!F32</f>
        <v>4</v>
      </c>
      <c r="E26" s="106" t="str">
        <f>'Economy and energy data'!G32</f>
        <v>Likert scale {1 (lowest) - 5 (highest value)}</v>
      </c>
      <c r="F26" s="117">
        <f t="shared" si="1"/>
        <v>4</v>
      </c>
      <c r="G26" s="111">
        <f t="shared" si="2"/>
        <v>0.8</v>
      </c>
      <c r="H26" s="649"/>
      <c r="I26" s="652"/>
      <c r="J26" s="664"/>
      <c r="K26" s="610"/>
      <c r="L26" s="658"/>
      <c r="M26" s="655"/>
    </row>
    <row r="27" spans="1:13" x14ac:dyDescent="0.25">
      <c r="A27" s="418"/>
      <c r="B27" s="401"/>
      <c r="C27" s="106" t="s">
        <v>96</v>
      </c>
      <c r="D27" s="112">
        <f>'Economy and energy data'!F33</f>
        <v>4</v>
      </c>
      <c r="E27" s="106" t="str">
        <f>'Economy and energy data'!G33</f>
        <v>Likert scale {1 (lowest) - 5 (highest value)}</v>
      </c>
      <c r="F27" s="117">
        <f t="shared" si="1"/>
        <v>4</v>
      </c>
      <c r="G27" s="111">
        <f t="shared" si="2"/>
        <v>0.8</v>
      </c>
      <c r="H27" s="649"/>
      <c r="I27" s="652"/>
      <c r="J27" s="664"/>
      <c r="K27" s="610"/>
      <c r="L27" s="658"/>
      <c r="M27" s="655"/>
    </row>
    <row r="28" spans="1:13" x14ac:dyDescent="0.25">
      <c r="A28" s="418"/>
      <c r="B28" s="401"/>
      <c r="C28" s="106" t="s">
        <v>97</v>
      </c>
      <c r="D28" s="112">
        <f>'Economy and energy data'!F34</f>
        <v>4</v>
      </c>
      <c r="E28" s="106" t="str">
        <f>'Economy and energy data'!G34</f>
        <v>Likert scale {1 (lowest) - 5 (highest value)}</v>
      </c>
      <c r="F28" s="117">
        <f t="shared" si="1"/>
        <v>4</v>
      </c>
      <c r="G28" s="111">
        <f t="shared" si="2"/>
        <v>0.8</v>
      </c>
      <c r="H28" s="649"/>
      <c r="I28" s="652"/>
      <c r="J28" s="664"/>
      <c r="K28" s="610"/>
      <c r="L28" s="658"/>
      <c r="M28" s="655"/>
    </row>
    <row r="29" spans="1:13" x14ac:dyDescent="0.25">
      <c r="A29" s="418"/>
      <c r="B29" s="401"/>
      <c r="C29" s="106" t="s">
        <v>334</v>
      </c>
      <c r="D29" s="112">
        <f>'Economy and energy data'!F35</f>
        <v>4</v>
      </c>
      <c r="E29" s="106" t="str">
        <f>'Economy and energy data'!G35</f>
        <v>Likert scale {1 (lowest) - 5 (highest value)}</v>
      </c>
      <c r="F29" s="117">
        <f t="shared" si="1"/>
        <v>4</v>
      </c>
      <c r="G29" s="111">
        <f t="shared" si="2"/>
        <v>0.8</v>
      </c>
      <c r="H29" s="649"/>
      <c r="I29" s="652"/>
      <c r="J29" s="664"/>
      <c r="K29" s="610"/>
      <c r="L29" s="658"/>
      <c r="M29" s="655"/>
    </row>
    <row r="30" spans="1:13" x14ac:dyDescent="0.25">
      <c r="A30" s="418"/>
      <c r="B30" s="401"/>
      <c r="C30" s="106" t="s">
        <v>98</v>
      </c>
      <c r="D30" s="112">
        <f>'Economy and energy data'!F36</f>
        <v>4</v>
      </c>
      <c r="E30" s="106" t="str">
        <f>'Economy and energy data'!G36</f>
        <v>Likert scale {1 (lowest) - 5 (highest value)}</v>
      </c>
      <c r="F30" s="117">
        <f t="shared" si="1"/>
        <v>4</v>
      </c>
      <c r="G30" s="111">
        <f t="shared" si="2"/>
        <v>0.8</v>
      </c>
      <c r="H30" s="649"/>
      <c r="I30" s="652"/>
      <c r="J30" s="664"/>
      <c r="K30" s="610"/>
      <c r="L30" s="658"/>
      <c r="M30" s="655"/>
    </row>
    <row r="31" spans="1:13" x14ac:dyDescent="0.25">
      <c r="A31" s="418"/>
      <c r="B31" s="401"/>
      <c r="C31" s="106" t="s">
        <v>336</v>
      </c>
      <c r="D31" s="112">
        <f>'Economy and energy data'!F37</f>
        <v>4</v>
      </c>
      <c r="E31" s="106" t="str">
        <f>'Economy and energy data'!G37</f>
        <v>Likert scale {1 (lowest) - 5 (highest value)}</v>
      </c>
      <c r="F31" s="117">
        <f t="shared" si="1"/>
        <v>4</v>
      </c>
      <c r="G31" s="111">
        <f t="shared" si="2"/>
        <v>0.8</v>
      </c>
      <c r="H31" s="649"/>
      <c r="I31" s="652"/>
      <c r="J31" s="664"/>
      <c r="K31" s="610"/>
      <c r="L31" s="658"/>
      <c r="M31" s="655"/>
    </row>
    <row r="32" spans="1:13" x14ac:dyDescent="0.25">
      <c r="A32" s="418"/>
      <c r="B32" s="401"/>
      <c r="C32" s="106" t="s">
        <v>100</v>
      </c>
      <c r="D32" s="112">
        <f>'Economy and energy data'!F38</f>
        <v>4</v>
      </c>
      <c r="E32" s="106" t="str">
        <f>'Economy and energy data'!G38</f>
        <v>Likert scale {1 (lowest) - 5 (highest value)}</v>
      </c>
      <c r="F32" s="117">
        <f t="shared" si="1"/>
        <v>4</v>
      </c>
      <c r="G32" s="111">
        <f t="shared" si="2"/>
        <v>0.8</v>
      </c>
      <c r="H32" s="649"/>
      <c r="I32" s="652"/>
      <c r="J32" s="664"/>
      <c r="K32" s="610"/>
      <c r="L32" s="658"/>
      <c r="M32" s="655"/>
    </row>
    <row r="33" spans="1:13" x14ac:dyDescent="0.25">
      <c r="A33" s="418"/>
      <c r="B33" s="401"/>
      <c r="C33" s="106" t="s">
        <v>101</v>
      </c>
      <c r="D33" s="112">
        <f>'Economy and energy data'!F39</f>
        <v>4</v>
      </c>
      <c r="E33" s="106" t="str">
        <f>'Economy and energy data'!G39</f>
        <v>Likert scale {1 (lowest) - 5 (highest value)}</v>
      </c>
      <c r="F33" s="117">
        <f t="shared" si="1"/>
        <v>4</v>
      </c>
      <c r="G33" s="111">
        <f t="shared" si="2"/>
        <v>0.8</v>
      </c>
      <c r="H33" s="649"/>
      <c r="I33" s="652"/>
      <c r="J33" s="664"/>
      <c r="K33" s="610"/>
      <c r="L33" s="658"/>
      <c r="M33" s="655"/>
    </row>
    <row r="34" spans="1:13" x14ac:dyDescent="0.25">
      <c r="A34" s="418"/>
      <c r="B34" s="401"/>
      <c r="C34" s="106" t="s">
        <v>102</v>
      </c>
      <c r="D34" s="112">
        <f>'Economy and energy data'!F40</f>
        <v>4</v>
      </c>
      <c r="E34" s="106" t="str">
        <f>'Economy and energy data'!G40</f>
        <v>Likert scale {1 (lowest) - 5 (highest value)}</v>
      </c>
      <c r="F34" s="117">
        <f t="shared" si="1"/>
        <v>4</v>
      </c>
      <c r="G34" s="111">
        <f t="shared" si="2"/>
        <v>0.8</v>
      </c>
      <c r="H34" s="649"/>
      <c r="I34" s="652"/>
      <c r="J34" s="664"/>
      <c r="K34" s="610"/>
      <c r="L34" s="658"/>
      <c r="M34" s="655"/>
    </row>
    <row r="35" spans="1:13" ht="15.75" thickBot="1" x14ac:dyDescent="0.3">
      <c r="A35" s="419"/>
      <c r="B35" s="402"/>
      <c r="C35" s="131" t="s">
        <v>103</v>
      </c>
      <c r="D35" s="134">
        <f>'Economy and energy data'!F41</f>
        <v>4</v>
      </c>
      <c r="E35" s="131" t="str">
        <f>'Economy and energy data'!G41</f>
        <v>Likert scale {1 (lowest) - 5 (highest value)}</v>
      </c>
      <c r="F35" s="135">
        <f t="shared" si="1"/>
        <v>4</v>
      </c>
      <c r="G35" s="130">
        <f>F35/5</f>
        <v>0.8</v>
      </c>
      <c r="H35" s="650"/>
      <c r="I35" s="653"/>
      <c r="J35" s="663"/>
      <c r="K35" s="614"/>
      <c r="L35" s="659"/>
      <c r="M35" s="656"/>
    </row>
    <row r="36" spans="1:13" ht="18.75" customHeight="1" x14ac:dyDescent="0.25">
      <c r="A36" s="407" t="s">
        <v>12</v>
      </c>
      <c r="B36" s="410" t="s">
        <v>405</v>
      </c>
      <c r="C36" s="114" t="s">
        <v>104</v>
      </c>
      <c r="D36" s="123">
        <f>'Environment data'!F19</f>
        <v>81536</v>
      </c>
      <c r="E36" s="114" t="str">
        <f>'Environment data'!G19</f>
        <v>g/year</v>
      </c>
      <c r="F36" s="115">
        <f>'Environment data'!F12*'Environment data'!F19</f>
        <v>326.14400000000001</v>
      </c>
      <c r="G36" s="648">
        <f>'Environment data'!F26</f>
        <v>0.71111111111111125</v>
      </c>
      <c r="H36" s="648">
        <f>SUM(G36:G41)*-1</f>
        <v>-0.71111111111111125</v>
      </c>
      <c r="I36" s="651">
        <f>Weighting!I61</f>
        <v>0.6234063419418111</v>
      </c>
      <c r="J36" s="651">
        <f>H36*I36</f>
        <v>-0.44331117649195467</v>
      </c>
      <c r="K36" s="651">
        <f>J36+J42+J43</f>
        <v>-0.73011254350656729</v>
      </c>
      <c r="L36" s="651">
        <f>Weighting!N32</f>
        <v>0.32853232018987816</v>
      </c>
      <c r="M36" s="654">
        <f>K36*L36</f>
        <v>-0.23986556791794592</v>
      </c>
    </row>
    <row r="37" spans="1:13" ht="17.25" customHeight="1" x14ac:dyDescent="0.25">
      <c r="A37" s="408"/>
      <c r="B37" s="406"/>
      <c r="C37" s="106" t="s">
        <v>105</v>
      </c>
      <c r="D37" s="111">
        <f>'Environment data'!F20</f>
        <v>16512</v>
      </c>
      <c r="E37" s="106" t="str">
        <f>'Environment data'!G20</f>
        <v>g/year</v>
      </c>
      <c r="F37" s="116">
        <f>'Environment data'!F13*'Environment data'!F20</f>
        <v>26.4192</v>
      </c>
      <c r="G37" s="649"/>
      <c r="H37" s="649"/>
      <c r="I37" s="652"/>
      <c r="J37" s="660"/>
      <c r="K37" s="652"/>
      <c r="L37" s="652"/>
      <c r="M37" s="655"/>
    </row>
    <row r="38" spans="1:13" ht="20.25" customHeight="1" x14ac:dyDescent="0.25">
      <c r="A38" s="408"/>
      <c r="B38" s="406"/>
      <c r="C38" s="106" t="s">
        <v>350</v>
      </c>
      <c r="D38" s="111">
        <f>'Environment data'!F21</f>
        <v>171008</v>
      </c>
      <c r="E38" s="106" t="str">
        <f>'Environment data'!G21</f>
        <v>g/year</v>
      </c>
      <c r="F38" s="116">
        <f>'Environment data'!F14*'Environment data'!F21</f>
        <v>547.22559999999999</v>
      </c>
      <c r="G38" s="649"/>
      <c r="H38" s="649"/>
      <c r="I38" s="652"/>
      <c r="J38" s="660"/>
      <c r="K38" s="652"/>
      <c r="L38" s="652"/>
      <c r="M38" s="655"/>
    </row>
    <row r="39" spans="1:13" ht="18.75" customHeight="1" x14ac:dyDescent="0.25">
      <c r="A39" s="408"/>
      <c r="B39" s="406"/>
      <c r="C39" s="106" t="s">
        <v>106</v>
      </c>
      <c r="D39" s="111">
        <f>'Environment data'!F22</f>
        <v>14080.000000000002</v>
      </c>
      <c r="E39" s="106" t="str">
        <f>'Environment data'!G22</f>
        <v>g/year</v>
      </c>
      <c r="F39" s="116">
        <f>'Environment data'!F15*'Environment data'!F22</f>
        <v>5491.2000000000007</v>
      </c>
      <c r="G39" s="649"/>
      <c r="H39" s="649"/>
      <c r="I39" s="652"/>
      <c r="J39" s="660"/>
      <c r="K39" s="652"/>
      <c r="L39" s="652"/>
      <c r="M39" s="655"/>
    </row>
    <row r="40" spans="1:13" ht="19.5" customHeight="1" x14ac:dyDescent="0.25">
      <c r="A40" s="408"/>
      <c r="B40" s="406"/>
      <c r="C40" s="106" t="s">
        <v>359</v>
      </c>
      <c r="D40" s="111">
        <f>'Environment data'!F23</f>
        <v>716.80000000000007</v>
      </c>
      <c r="E40" s="106" t="str">
        <f>'Environment data'!G23</f>
        <v>g/year</v>
      </c>
      <c r="F40" s="116">
        <f>'Environment data'!F16*'Environment data'!F23</f>
        <v>15.834112000000001</v>
      </c>
      <c r="G40" s="649"/>
      <c r="H40" s="649"/>
      <c r="I40" s="652"/>
      <c r="J40" s="660"/>
      <c r="K40" s="652"/>
      <c r="L40" s="652"/>
      <c r="M40" s="655"/>
    </row>
    <row r="41" spans="1:13" ht="15.75" thickBot="1" x14ac:dyDescent="0.3">
      <c r="A41" s="408"/>
      <c r="B41" s="411"/>
      <c r="C41" s="107" t="s">
        <v>361</v>
      </c>
      <c r="D41" s="113">
        <f>'Environment data'!F24</f>
        <v>0.10239999999999999</v>
      </c>
      <c r="E41" s="107" t="str">
        <f>'Environment data'!G24</f>
        <v>g/year</v>
      </c>
      <c r="F41" s="133">
        <f>'Environment data'!F17*'Environment data'!F24</f>
        <v>3.5839999999999998E-4</v>
      </c>
      <c r="G41" s="650"/>
      <c r="H41" s="650"/>
      <c r="I41" s="653"/>
      <c r="J41" s="661"/>
      <c r="K41" s="652"/>
      <c r="L41" s="652"/>
      <c r="M41" s="655"/>
    </row>
    <row r="42" spans="1:13" ht="17.25" customHeight="1" thickBot="1" x14ac:dyDescent="0.3">
      <c r="A42" s="408"/>
      <c r="B42" s="93" t="s">
        <v>14</v>
      </c>
      <c r="C42" s="35" t="s">
        <v>360</v>
      </c>
      <c r="D42" s="95">
        <f>'Environment data'!F28</f>
        <v>40192000</v>
      </c>
      <c r="E42" s="35" t="str">
        <f>'Environment data'!G28</f>
        <v>g/year</v>
      </c>
      <c r="F42" s="99">
        <f>'Environment data'!F18*'Environment data'!F28</f>
        <v>4019.2000000000003</v>
      </c>
      <c r="G42" s="305">
        <f>'Environment data'!F30</f>
        <v>0.71111111111111114</v>
      </c>
      <c r="H42" s="197">
        <f>G42*-1</f>
        <v>-0.71111111111111114</v>
      </c>
      <c r="I42" s="263">
        <f>Weighting!I62</f>
        <v>0.23896698267407648</v>
      </c>
      <c r="J42" s="263">
        <f>H42*I42</f>
        <v>-0.16993207656823217</v>
      </c>
      <c r="K42" s="652"/>
      <c r="L42" s="652"/>
      <c r="M42" s="655"/>
    </row>
    <row r="43" spans="1:13" ht="17.25" customHeight="1" thickBot="1" x14ac:dyDescent="0.3">
      <c r="A43" s="409"/>
      <c r="B43" s="93" t="s">
        <v>15</v>
      </c>
      <c r="C43" s="43" t="s">
        <v>16</v>
      </c>
      <c r="D43" s="96">
        <f>'Environment data'!F32</f>
        <v>71.66540104938268</v>
      </c>
      <c r="E43" s="43" t="str">
        <f>'Environment data'!G32</f>
        <v>dB (A)</v>
      </c>
      <c r="F43" s="97">
        <f>D43</f>
        <v>71.66540104938268</v>
      </c>
      <c r="G43" s="311">
        <f>'Environment data'!F43</f>
        <v>0.84917615077310649</v>
      </c>
      <c r="H43" s="140">
        <f>G43*-1</f>
        <v>-0.84917615077310649</v>
      </c>
      <c r="I43" s="264">
        <f>Weighting!I63</f>
        <v>0.13762667538411247</v>
      </c>
      <c r="J43" s="264">
        <f>H43*I43</f>
        <v>-0.11686929044638047</v>
      </c>
      <c r="K43" s="653"/>
      <c r="L43" s="653"/>
      <c r="M43" s="656"/>
    </row>
    <row r="44" spans="1:13" x14ac:dyDescent="0.25">
      <c r="A44" s="412" t="s">
        <v>407</v>
      </c>
      <c r="B44" s="400" t="s">
        <v>274</v>
      </c>
      <c r="C44" s="114" t="s">
        <v>107</v>
      </c>
      <c r="D44" s="123">
        <f>'Transport and mobility  data'!F3</f>
        <v>80</v>
      </c>
      <c r="E44" s="114" t="str">
        <f>'Transport and mobility  data'!G3</f>
        <v>Percentage (%)</v>
      </c>
      <c r="F44" s="115">
        <f>D44/20</f>
        <v>4</v>
      </c>
      <c r="G44" s="123">
        <f>F44/5</f>
        <v>0.8</v>
      </c>
      <c r="H44" s="648">
        <f>SUM(G44:G49)</f>
        <v>5.2</v>
      </c>
      <c r="I44" s="651">
        <f>Weighting!AD50</f>
        <v>0.20008157649024522</v>
      </c>
      <c r="J44" s="651">
        <f>H44*I44</f>
        <v>1.0404241977492752</v>
      </c>
      <c r="K44" s="651">
        <f>J44+J50+J56+J57+J59</f>
        <v>2.4324901272989967</v>
      </c>
      <c r="L44" s="651">
        <f>Weighting!N33</f>
        <v>0.20360402099217775</v>
      </c>
      <c r="M44" s="654">
        <f>K44*L44</f>
        <v>0.49526477094185006</v>
      </c>
    </row>
    <row r="45" spans="1:13" x14ac:dyDescent="0.25">
      <c r="A45" s="413"/>
      <c r="B45" s="401"/>
      <c r="C45" s="106" t="s">
        <v>108</v>
      </c>
      <c r="D45" s="111">
        <f>'Transport and mobility  data'!F4</f>
        <v>80</v>
      </c>
      <c r="E45" s="106" t="str">
        <f>'Transport and mobility  data'!G4</f>
        <v>Percentage (%)</v>
      </c>
      <c r="F45" s="116">
        <f t="shared" ref="F45:F47" si="3">D45/20</f>
        <v>4</v>
      </c>
      <c r="G45" s="111">
        <f>F45/5</f>
        <v>0.8</v>
      </c>
      <c r="H45" s="649"/>
      <c r="I45" s="652"/>
      <c r="J45" s="660"/>
      <c r="K45" s="652"/>
      <c r="L45" s="652"/>
      <c r="M45" s="655"/>
    </row>
    <row r="46" spans="1:13" x14ac:dyDescent="0.25">
      <c r="A46" s="413"/>
      <c r="B46" s="401"/>
      <c r="C46" s="106" t="s">
        <v>109</v>
      </c>
      <c r="D46" s="111">
        <f>'Transport and mobility  data'!F5</f>
        <v>80</v>
      </c>
      <c r="E46" s="106" t="str">
        <f>'Transport and mobility  data'!G5</f>
        <v>Percentage (%)</v>
      </c>
      <c r="F46" s="116">
        <f t="shared" si="3"/>
        <v>4</v>
      </c>
      <c r="G46" s="111">
        <f t="shared" ref="G46:G48" si="4">F46/5</f>
        <v>0.8</v>
      </c>
      <c r="H46" s="649"/>
      <c r="I46" s="652"/>
      <c r="J46" s="660"/>
      <c r="K46" s="652"/>
      <c r="L46" s="652"/>
      <c r="M46" s="655"/>
    </row>
    <row r="47" spans="1:13" x14ac:dyDescent="0.25">
      <c r="A47" s="413"/>
      <c r="B47" s="401"/>
      <c r="C47" s="106" t="s">
        <v>110</v>
      </c>
      <c r="D47" s="111">
        <f>'Transport and mobility  data'!F6</f>
        <v>80</v>
      </c>
      <c r="E47" s="106" t="str">
        <f>'Transport and mobility  data'!G6</f>
        <v>Percentage (%)</v>
      </c>
      <c r="F47" s="116">
        <f t="shared" si="3"/>
        <v>4</v>
      </c>
      <c r="G47" s="111">
        <f t="shared" si="4"/>
        <v>0.8</v>
      </c>
      <c r="H47" s="649"/>
      <c r="I47" s="652"/>
      <c r="J47" s="660"/>
      <c r="K47" s="652"/>
      <c r="L47" s="652"/>
      <c r="M47" s="655"/>
    </row>
    <row r="48" spans="1:13" x14ac:dyDescent="0.25">
      <c r="A48" s="413"/>
      <c r="B48" s="401"/>
      <c r="C48" s="106" t="s">
        <v>18</v>
      </c>
      <c r="D48" s="111">
        <f>'Transport and mobility  data'!F7</f>
        <v>5</v>
      </c>
      <c r="E48" s="106" t="str">
        <f>'Transport and mobility  data'!G7</f>
        <v>Likert scale {1 (lowest) - 5 (highest value)}</v>
      </c>
      <c r="F48" s="116">
        <f>D48</f>
        <v>5</v>
      </c>
      <c r="G48" s="111">
        <f t="shared" si="4"/>
        <v>1</v>
      </c>
      <c r="H48" s="649"/>
      <c r="I48" s="652"/>
      <c r="J48" s="660"/>
      <c r="K48" s="652"/>
      <c r="L48" s="652"/>
      <c r="M48" s="655"/>
    </row>
    <row r="49" spans="1:13" ht="15.75" thickBot="1" x14ac:dyDescent="0.3">
      <c r="A49" s="413"/>
      <c r="B49" s="402"/>
      <c r="C49" s="107" t="s">
        <v>276</v>
      </c>
      <c r="D49" s="113">
        <f>'Transport and mobility  data'!F8</f>
        <v>5</v>
      </c>
      <c r="E49" s="107" t="str">
        <f>'Transport and mobility  data'!G8</f>
        <v>Likert scale {1 (lowest) - 5 (highest value)}</v>
      </c>
      <c r="F49" s="133">
        <f>D49</f>
        <v>5</v>
      </c>
      <c r="G49" s="113">
        <f>F49/5</f>
        <v>1</v>
      </c>
      <c r="H49" s="650"/>
      <c r="I49" s="653"/>
      <c r="J49" s="661"/>
      <c r="K49" s="652"/>
      <c r="L49" s="652"/>
      <c r="M49" s="655"/>
    </row>
    <row r="50" spans="1:13" x14ac:dyDescent="0.25">
      <c r="A50" s="413"/>
      <c r="B50" s="400" t="s">
        <v>278</v>
      </c>
      <c r="C50" s="114" t="s">
        <v>11</v>
      </c>
      <c r="D50" s="123">
        <f>'Transport and mobility  data'!F10</f>
        <v>5</v>
      </c>
      <c r="E50" s="114" t="str">
        <f>'Transport and mobility  data'!G10</f>
        <v>Number / veh-km</v>
      </c>
      <c r="F50" s="115">
        <f>'Transport and mobility  data'!F9*'Transport and mobility  data'!F10</f>
        <v>54930</v>
      </c>
      <c r="G50" s="648">
        <f>'Transport and mobility  data'!F22</f>
        <v>0.35720892069495391</v>
      </c>
      <c r="H50" s="648">
        <f>SUM(G50:G55)*-1</f>
        <v>-0.35720892069495391</v>
      </c>
      <c r="I50" s="651">
        <f>Weighting!AD51</f>
        <v>0.48795487493242912</v>
      </c>
      <c r="J50" s="651">
        <f>H50*I50</f>
        <v>-0.17430183422245424</v>
      </c>
      <c r="K50" s="652"/>
      <c r="L50" s="652"/>
      <c r="M50" s="655"/>
    </row>
    <row r="51" spans="1:13" x14ac:dyDescent="0.25">
      <c r="A51" s="413"/>
      <c r="B51" s="401"/>
      <c r="C51" s="106" t="s">
        <v>19</v>
      </c>
      <c r="D51" s="111">
        <f>'Transport and mobility  data'!F12</f>
        <v>0</v>
      </c>
      <c r="E51" s="106" t="str">
        <f>'Transport and mobility  data'!G12</f>
        <v>Number / veh-km</v>
      </c>
      <c r="F51" s="116">
        <f>'Transport and mobility  data'!F11*'Transport and mobility  data'!F12</f>
        <v>0</v>
      </c>
      <c r="G51" s="649"/>
      <c r="H51" s="649"/>
      <c r="I51" s="652"/>
      <c r="J51" s="660"/>
      <c r="K51" s="652"/>
      <c r="L51" s="652"/>
      <c r="M51" s="655"/>
    </row>
    <row r="52" spans="1:13" x14ac:dyDescent="0.25">
      <c r="A52" s="413"/>
      <c r="B52" s="401"/>
      <c r="C52" s="106" t="s">
        <v>20</v>
      </c>
      <c r="D52" s="111">
        <f>'Transport and mobility  data'!F14</f>
        <v>1</v>
      </c>
      <c r="E52" s="106" t="str">
        <f>'Transport and mobility  data'!G14</f>
        <v>Number / veh-km</v>
      </c>
      <c r="F52" s="116">
        <f>'Transport and mobility  data'!F13*'Transport and mobility  data'!F14</f>
        <v>42219</v>
      </c>
      <c r="G52" s="649"/>
      <c r="H52" s="649"/>
      <c r="I52" s="652"/>
      <c r="J52" s="660"/>
      <c r="K52" s="652"/>
      <c r="L52" s="652"/>
      <c r="M52" s="655"/>
    </row>
    <row r="53" spans="1:13" x14ac:dyDescent="0.25">
      <c r="A53" s="413"/>
      <c r="B53" s="401"/>
      <c r="C53" s="106" t="s">
        <v>116</v>
      </c>
      <c r="D53" s="111">
        <f>'Transport and mobility  data'!F16</f>
        <v>5</v>
      </c>
      <c r="E53" s="106" t="str">
        <f>'Transport and mobility  data'!G16</f>
        <v>Number / veh-km or Number / shipment</v>
      </c>
      <c r="F53" s="116">
        <f>'Transport and mobility  data'!F15*'Transport and mobility  data'!F16</f>
        <v>30000</v>
      </c>
      <c r="G53" s="649"/>
      <c r="H53" s="649"/>
      <c r="I53" s="652"/>
      <c r="J53" s="660"/>
      <c r="K53" s="652"/>
      <c r="L53" s="652"/>
      <c r="M53" s="655"/>
    </row>
    <row r="54" spans="1:13" x14ac:dyDescent="0.25">
      <c r="A54" s="413"/>
      <c r="B54" s="401"/>
      <c r="C54" s="106" t="s">
        <v>283</v>
      </c>
      <c r="D54" s="111">
        <f>'Transport and mobility  data'!F18</f>
        <v>5</v>
      </c>
      <c r="E54" s="106" t="str">
        <f>'Transport and mobility  data'!G18</f>
        <v>Number / shipment</v>
      </c>
      <c r="F54" s="116">
        <f>'Transport and mobility  data'!F18*'Transport and mobility  data'!F19</f>
        <v>10000</v>
      </c>
      <c r="G54" s="649"/>
      <c r="H54" s="649"/>
      <c r="I54" s="652"/>
      <c r="J54" s="660"/>
      <c r="K54" s="652"/>
      <c r="L54" s="652"/>
      <c r="M54" s="655"/>
    </row>
    <row r="55" spans="1:13" ht="15.75" thickBot="1" x14ac:dyDescent="0.3">
      <c r="A55" s="413"/>
      <c r="B55" s="402"/>
      <c r="C55" s="107" t="s">
        <v>117</v>
      </c>
      <c r="D55" s="113">
        <f>'Transport and mobility  data'!F20</f>
        <v>5</v>
      </c>
      <c r="E55" s="107" t="str">
        <f>'Transport and mobility  data'!G20</f>
        <v>Number / shipment</v>
      </c>
      <c r="F55" s="133">
        <f>'Transport and mobility  data'!F19*'Transport and mobility  data'!F20</f>
        <v>10000</v>
      </c>
      <c r="G55" s="650"/>
      <c r="H55" s="650"/>
      <c r="I55" s="653"/>
      <c r="J55" s="661"/>
      <c r="K55" s="652"/>
      <c r="L55" s="652"/>
      <c r="M55" s="655"/>
    </row>
    <row r="56" spans="1:13" ht="15" customHeight="1" thickBot="1" x14ac:dyDescent="0.3">
      <c r="A56" s="413"/>
      <c r="B56" s="139" t="s">
        <v>433</v>
      </c>
      <c r="C56" s="43" t="s">
        <v>124</v>
      </c>
      <c r="D56" s="96">
        <f>'Transport and mobility  data'!F23</f>
        <v>0</v>
      </c>
      <c r="E56" s="43" t="str">
        <f>'Transport and mobility  data'!G23</f>
        <v>Percentage (%)</v>
      </c>
      <c r="F56" s="97">
        <f>D56/20</f>
        <v>0</v>
      </c>
      <c r="G56" s="96">
        <f>F56/5</f>
        <v>0</v>
      </c>
      <c r="H56" s="140">
        <f>G56*-1</f>
        <v>0</v>
      </c>
      <c r="I56" s="264">
        <f>Weighting!AD52</f>
        <v>5.3562613641948011E-2</v>
      </c>
      <c r="J56" s="264">
        <f>H56*I56</f>
        <v>0</v>
      </c>
      <c r="K56" s="652"/>
      <c r="L56" s="652"/>
      <c r="M56" s="655"/>
    </row>
    <row r="57" spans="1:13" x14ac:dyDescent="0.25">
      <c r="A57" s="413"/>
      <c r="B57" s="415" t="s">
        <v>128</v>
      </c>
      <c r="C57" s="119" t="s">
        <v>126</v>
      </c>
      <c r="D57" s="118">
        <f>'Transport and mobility  data'!F24</f>
        <v>90</v>
      </c>
      <c r="E57" s="119" t="str">
        <f>'Transport and mobility  data'!G24</f>
        <v>Percentage (%)</v>
      </c>
      <c r="F57" s="120">
        <f>D57/20</f>
        <v>4.5</v>
      </c>
      <c r="G57" s="118">
        <f>F57/5</f>
        <v>0.9</v>
      </c>
      <c r="H57" s="648">
        <f>G57+G58</f>
        <v>1.4</v>
      </c>
      <c r="I57" s="651">
        <f>Weighting!AD53</f>
        <v>0.11149770873261586</v>
      </c>
      <c r="J57" s="651">
        <f>H57*I57</f>
        <v>0.1560967922256622</v>
      </c>
      <c r="K57" s="652"/>
      <c r="L57" s="652"/>
      <c r="M57" s="655"/>
    </row>
    <row r="58" spans="1:13" ht="15.75" thickBot="1" x14ac:dyDescent="0.3">
      <c r="A58" s="413"/>
      <c r="B58" s="416"/>
      <c r="C58" s="131" t="s">
        <v>127</v>
      </c>
      <c r="D58" s="130">
        <f>'Transport and mobility  data'!F25</f>
        <v>50</v>
      </c>
      <c r="E58" s="131" t="str">
        <f>'Transport and mobility  data'!G25</f>
        <v>Percentage (%)</v>
      </c>
      <c r="F58" s="132">
        <f>D58/20</f>
        <v>2.5</v>
      </c>
      <c r="G58" s="130">
        <f>F58/5</f>
        <v>0.5</v>
      </c>
      <c r="H58" s="650"/>
      <c r="I58" s="653"/>
      <c r="J58" s="661"/>
      <c r="K58" s="652"/>
      <c r="L58" s="652"/>
      <c r="M58" s="655"/>
    </row>
    <row r="59" spans="1:13" x14ac:dyDescent="0.25">
      <c r="A59" s="413"/>
      <c r="B59" s="400" t="s">
        <v>284</v>
      </c>
      <c r="C59" s="114" t="s">
        <v>131</v>
      </c>
      <c r="D59" s="123">
        <f>'Transport and mobility  data'!F26</f>
        <v>4</v>
      </c>
      <c r="E59" s="114" t="str">
        <f>'Transport and mobility  data'!G26</f>
        <v>Likert scale {1 (lowest) - 5 (highest value)}</v>
      </c>
      <c r="F59" s="115">
        <f>D59</f>
        <v>4</v>
      </c>
      <c r="G59" s="123">
        <f>F59/5</f>
        <v>0.8</v>
      </c>
      <c r="H59" s="648">
        <f>SUM(G59:G70)</f>
        <v>9.6</v>
      </c>
      <c r="I59" s="651">
        <f>Weighting!AD54</f>
        <v>0.14690322620276181</v>
      </c>
      <c r="J59" s="651">
        <f>H59*I59</f>
        <v>1.4102709715465134</v>
      </c>
      <c r="K59" s="652"/>
      <c r="L59" s="652"/>
      <c r="M59" s="655"/>
    </row>
    <row r="60" spans="1:13" x14ac:dyDescent="0.25">
      <c r="A60" s="413"/>
      <c r="B60" s="401"/>
      <c r="C60" s="106" t="s">
        <v>133</v>
      </c>
      <c r="D60" s="111">
        <f>'Transport and mobility  data'!F27</f>
        <v>4</v>
      </c>
      <c r="E60" s="106" t="str">
        <f>'Transport and mobility  data'!G27</f>
        <v>Likert scale {1 (lowest) - 5 (highest value)}</v>
      </c>
      <c r="F60" s="116">
        <f t="shared" ref="F60:F62" si="5">D60</f>
        <v>4</v>
      </c>
      <c r="G60" s="111">
        <f>F60/5</f>
        <v>0.8</v>
      </c>
      <c r="H60" s="649"/>
      <c r="I60" s="652"/>
      <c r="J60" s="660"/>
      <c r="K60" s="652"/>
      <c r="L60" s="652"/>
      <c r="M60" s="655"/>
    </row>
    <row r="61" spans="1:13" x14ac:dyDescent="0.25">
      <c r="A61" s="413"/>
      <c r="B61" s="401"/>
      <c r="C61" s="106" t="s">
        <v>135</v>
      </c>
      <c r="D61" s="111">
        <f>'Transport and mobility  data'!F28</f>
        <v>4</v>
      </c>
      <c r="E61" s="106" t="str">
        <f>'Transport and mobility  data'!G28</f>
        <v>Likert scale {1 (lowest) - 5 (highest value)}</v>
      </c>
      <c r="F61" s="116">
        <f t="shared" si="5"/>
        <v>4</v>
      </c>
      <c r="G61" s="111">
        <f t="shared" ref="G61:G69" si="6">F61/5</f>
        <v>0.8</v>
      </c>
      <c r="H61" s="649"/>
      <c r="I61" s="652"/>
      <c r="J61" s="660"/>
      <c r="K61" s="652"/>
      <c r="L61" s="652"/>
      <c r="M61" s="655"/>
    </row>
    <row r="62" spans="1:13" x14ac:dyDescent="0.25">
      <c r="A62" s="413"/>
      <c r="B62" s="401"/>
      <c r="C62" s="106" t="s">
        <v>136</v>
      </c>
      <c r="D62" s="111">
        <f>'Transport and mobility  data'!F29</f>
        <v>4</v>
      </c>
      <c r="E62" s="106" t="str">
        <f>'Transport and mobility  data'!G29</f>
        <v>Likert scale {1 (lowest) - 5 (highest value)}</v>
      </c>
      <c r="F62" s="116">
        <f t="shared" si="5"/>
        <v>4</v>
      </c>
      <c r="G62" s="111">
        <f t="shared" si="6"/>
        <v>0.8</v>
      </c>
      <c r="H62" s="649"/>
      <c r="I62" s="652"/>
      <c r="J62" s="660"/>
      <c r="K62" s="652"/>
      <c r="L62" s="652"/>
      <c r="M62" s="655"/>
    </row>
    <row r="63" spans="1:13" x14ac:dyDescent="0.25">
      <c r="A63" s="413"/>
      <c r="B63" s="401"/>
      <c r="C63" s="106" t="s">
        <v>138</v>
      </c>
      <c r="D63" s="111">
        <f>'Transport and mobility  data'!F30</f>
        <v>80</v>
      </c>
      <c r="E63" s="106" t="str">
        <f>'Transport and mobility  data'!G30</f>
        <v>Percentage (%)</v>
      </c>
      <c r="F63" s="116">
        <f>D63/20</f>
        <v>4</v>
      </c>
      <c r="G63" s="111">
        <f t="shared" si="6"/>
        <v>0.8</v>
      </c>
      <c r="H63" s="649"/>
      <c r="I63" s="652"/>
      <c r="J63" s="660"/>
      <c r="K63" s="652"/>
      <c r="L63" s="652"/>
      <c r="M63" s="655"/>
    </row>
    <row r="64" spans="1:13" x14ac:dyDescent="0.25">
      <c r="A64" s="413"/>
      <c r="B64" s="401"/>
      <c r="C64" s="106" t="s">
        <v>140</v>
      </c>
      <c r="D64" s="111">
        <f>'Transport and mobility  data'!F31</f>
        <v>80</v>
      </c>
      <c r="E64" s="106" t="str">
        <f>'Transport and mobility  data'!G31</f>
        <v>Percentage (%)</v>
      </c>
      <c r="F64" s="111">
        <f>D64/20</f>
        <v>4</v>
      </c>
      <c r="G64" s="111">
        <f t="shared" si="6"/>
        <v>0.8</v>
      </c>
      <c r="H64" s="649"/>
      <c r="I64" s="652"/>
      <c r="J64" s="660"/>
      <c r="K64" s="652"/>
      <c r="L64" s="652"/>
      <c r="M64" s="655"/>
    </row>
    <row r="65" spans="1:13" x14ac:dyDescent="0.25">
      <c r="A65" s="413"/>
      <c r="B65" s="401"/>
      <c r="C65" s="106" t="s">
        <v>142</v>
      </c>
      <c r="D65" s="111">
        <f>'Transport and mobility  data'!F32</f>
        <v>4</v>
      </c>
      <c r="E65" s="106" t="str">
        <f>'Transport and mobility  data'!G32</f>
        <v>Likert scale {1 (lowest) - 5 (highest value)}</v>
      </c>
      <c r="F65" s="111">
        <f>D65</f>
        <v>4</v>
      </c>
      <c r="G65" s="111">
        <f t="shared" si="6"/>
        <v>0.8</v>
      </c>
      <c r="H65" s="649"/>
      <c r="I65" s="652"/>
      <c r="J65" s="660"/>
      <c r="K65" s="652"/>
      <c r="L65" s="652"/>
      <c r="M65" s="655"/>
    </row>
    <row r="66" spans="1:13" x14ac:dyDescent="0.25">
      <c r="A66" s="413"/>
      <c r="B66" s="401"/>
      <c r="C66" s="106" t="s">
        <v>144</v>
      </c>
      <c r="D66" s="111">
        <f>'Transport and mobility  data'!F33</f>
        <v>80</v>
      </c>
      <c r="E66" s="106" t="str">
        <f>'Transport and mobility  data'!G33</f>
        <v>Percentage (%)</v>
      </c>
      <c r="F66" s="111">
        <f>D66/20</f>
        <v>4</v>
      </c>
      <c r="G66" s="111">
        <f t="shared" si="6"/>
        <v>0.8</v>
      </c>
      <c r="H66" s="649"/>
      <c r="I66" s="652"/>
      <c r="J66" s="660"/>
      <c r="K66" s="652"/>
      <c r="L66" s="652"/>
      <c r="M66" s="655"/>
    </row>
    <row r="67" spans="1:13" x14ac:dyDescent="0.25">
      <c r="A67" s="413"/>
      <c r="B67" s="401"/>
      <c r="C67" s="106" t="s">
        <v>146</v>
      </c>
      <c r="D67" s="111">
        <f>'Transport and mobility  data'!F34</f>
        <v>4</v>
      </c>
      <c r="E67" s="106" t="str">
        <f>'Transport and mobility  data'!G34</f>
        <v>Likert scale {1 (lowest) - 5 (highest value)}</v>
      </c>
      <c r="F67" s="111">
        <f>D67</f>
        <v>4</v>
      </c>
      <c r="G67" s="111">
        <f t="shared" si="6"/>
        <v>0.8</v>
      </c>
      <c r="H67" s="649"/>
      <c r="I67" s="652"/>
      <c r="J67" s="660"/>
      <c r="K67" s="652"/>
      <c r="L67" s="652"/>
      <c r="M67" s="655"/>
    </row>
    <row r="68" spans="1:13" x14ac:dyDescent="0.25">
      <c r="A68" s="413"/>
      <c r="B68" s="401"/>
      <c r="C68" s="106" t="s">
        <v>148</v>
      </c>
      <c r="D68" s="111">
        <f>'Transport and mobility  data'!F35</f>
        <v>4</v>
      </c>
      <c r="E68" s="106" t="str">
        <f>'Transport and mobility  data'!G35</f>
        <v>Likert scale {1 (lowest) - 5 (highest value)}</v>
      </c>
      <c r="F68" s="111">
        <f>D68</f>
        <v>4</v>
      </c>
      <c r="G68" s="111">
        <f t="shared" si="6"/>
        <v>0.8</v>
      </c>
      <c r="H68" s="649"/>
      <c r="I68" s="652"/>
      <c r="J68" s="660"/>
      <c r="K68" s="652"/>
      <c r="L68" s="652"/>
      <c r="M68" s="655"/>
    </row>
    <row r="69" spans="1:13" x14ac:dyDescent="0.25">
      <c r="A69" s="413"/>
      <c r="B69" s="401"/>
      <c r="C69" s="106" t="s">
        <v>150</v>
      </c>
      <c r="D69" s="111">
        <f>'Transport and mobility  data'!F36</f>
        <v>80</v>
      </c>
      <c r="E69" s="106" t="str">
        <f>'Transport and mobility  data'!G36</f>
        <v>Percentage (%)</v>
      </c>
      <c r="F69" s="111">
        <f>D69/20</f>
        <v>4</v>
      </c>
      <c r="G69" s="111">
        <f t="shared" si="6"/>
        <v>0.8</v>
      </c>
      <c r="H69" s="649"/>
      <c r="I69" s="652"/>
      <c r="J69" s="660"/>
      <c r="K69" s="652"/>
      <c r="L69" s="652"/>
      <c r="M69" s="655"/>
    </row>
    <row r="70" spans="1:13" ht="15.75" thickBot="1" x14ac:dyDescent="0.3">
      <c r="A70" s="414"/>
      <c r="B70" s="402"/>
      <c r="C70" s="107" t="s">
        <v>152</v>
      </c>
      <c r="D70" s="113">
        <f>'Transport and mobility  data'!F37</f>
        <v>4</v>
      </c>
      <c r="E70" s="107" t="str">
        <f>'Transport and mobility  data'!G37</f>
        <v>Likert scale {1 (lowest) - 5 (highest value)}</v>
      </c>
      <c r="F70" s="113">
        <f>D70</f>
        <v>4</v>
      </c>
      <c r="G70" s="113">
        <f>F70/5</f>
        <v>0.8</v>
      </c>
      <c r="H70" s="650"/>
      <c r="I70" s="653"/>
      <c r="J70" s="661"/>
      <c r="K70" s="653"/>
      <c r="L70" s="653"/>
      <c r="M70" s="656"/>
    </row>
    <row r="71" spans="1:13" x14ac:dyDescent="0.25">
      <c r="A71" s="395" t="s">
        <v>21</v>
      </c>
      <c r="B71" s="398" t="s">
        <v>22</v>
      </c>
      <c r="C71" s="114" t="s">
        <v>23</v>
      </c>
      <c r="D71" s="123">
        <f>'Society data'!F3</f>
        <v>5</v>
      </c>
      <c r="E71" s="123" t="str">
        <f>'Society data'!G3</f>
        <v>Likert scale {1 (lowest) - 5 (highest value)}</v>
      </c>
      <c r="F71" s="123">
        <f t="shared" ref="F71:F103" si="7">D71</f>
        <v>5</v>
      </c>
      <c r="G71" s="123">
        <f>F71/5</f>
        <v>1</v>
      </c>
      <c r="H71" s="648">
        <f>SUM(G71:G72)</f>
        <v>2</v>
      </c>
      <c r="I71" s="651">
        <f>Weighting!Z61</f>
        <v>8.0687830687830683E-2</v>
      </c>
      <c r="J71" s="651">
        <f>H71*I71</f>
        <v>0.16137566137566137</v>
      </c>
      <c r="K71" s="651">
        <f>J71+J73+J75</f>
        <v>10.777777777777779</v>
      </c>
      <c r="L71" s="651">
        <f>Weighting!N34</f>
        <v>5.2032800778911113E-2</v>
      </c>
      <c r="M71" s="654">
        <f>K71*L71</f>
        <v>0.56079796395048653</v>
      </c>
    </row>
    <row r="72" spans="1:13" ht="15.75" thickBot="1" x14ac:dyDescent="0.3">
      <c r="A72" s="396"/>
      <c r="B72" s="399"/>
      <c r="C72" s="107" t="s">
        <v>24</v>
      </c>
      <c r="D72" s="113">
        <f>'Society data'!F4</f>
        <v>5</v>
      </c>
      <c r="E72" s="113" t="str">
        <f>'Society data'!G4</f>
        <v>Likert scale {1 (lowest) - 5 (highest value)}</v>
      </c>
      <c r="F72" s="113">
        <f t="shared" si="7"/>
        <v>5</v>
      </c>
      <c r="G72" s="113">
        <f>F72/5</f>
        <v>1</v>
      </c>
      <c r="H72" s="650"/>
      <c r="I72" s="653"/>
      <c r="J72" s="661"/>
      <c r="K72" s="652"/>
      <c r="L72" s="652"/>
      <c r="M72" s="655"/>
    </row>
    <row r="73" spans="1:13" x14ac:dyDescent="0.25">
      <c r="A73" s="396"/>
      <c r="B73" s="398" t="s">
        <v>25</v>
      </c>
      <c r="C73" s="114" t="s">
        <v>26</v>
      </c>
      <c r="D73" s="123">
        <f>'Society data'!F5</f>
        <v>5</v>
      </c>
      <c r="E73" s="123" t="str">
        <f>'Society data'!G5</f>
        <v>Likert scale {1 (lowest) - 5 (highest value)}</v>
      </c>
      <c r="F73" s="123">
        <f t="shared" si="7"/>
        <v>5</v>
      </c>
      <c r="G73" s="123">
        <f t="shared" ref="G73:G111" si="8">F73/5</f>
        <v>1</v>
      </c>
      <c r="H73" s="648">
        <f>SUM(G73:G74)</f>
        <v>2</v>
      </c>
      <c r="I73" s="651">
        <f>Weighting!Z62</f>
        <v>0.29232804232804233</v>
      </c>
      <c r="J73" s="651">
        <f>H73*I73</f>
        <v>0.58465608465608465</v>
      </c>
      <c r="K73" s="652"/>
      <c r="L73" s="652"/>
      <c r="M73" s="655"/>
    </row>
    <row r="74" spans="1:13" ht="15.75" thickBot="1" x14ac:dyDescent="0.3">
      <c r="A74" s="396"/>
      <c r="B74" s="399"/>
      <c r="C74" s="107" t="s">
        <v>27</v>
      </c>
      <c r="D74" s="113">
        <f>'Society data'!F6</f>
        <v>5</v>
      </c>
      <c r="E74" s="113" t="str">
        <f>'Society data'!G6</f>
        <v>Likert scale {1 (lowest) - 5 (highest value)}</v>
      </c>
      <c r="F74" s="113">
        <f t="shared" si="7"/>
        <v>5</v>
      </c>
      <c r="G74" s="113">
        <f t="shared" si="8"/>
        <v>1</v>
      </c>
      <c r="H74" s="650"/>
      <c r="I74" s="653"/>
      <c r="J74" s="661"/>
      <c r="K74" s="652"/>
      <c r="L74" s="652"/>
      <c r="M74" s="655"/>
    </row>
    <row r="75" spans="1:13" x14ac:dyDescent="0.25">
      <c r="A75" s="396"/>
      <c r="B75" s="400" t="s">
        <v>28</v>
      </c>
      <c r="C75" s="114" t="s">
        <v>268</v>
      </c>
      <c r="D75" s="123">
        <f>'Society data'!F7</f>
        <v>5</v>
      </c>
      <c r="E75" s="123" t="str">
        <f>'Society data'!G7</f>
        <v>Likert scale {1 (lowest) - 5 (highest value)}</v>
      </c>
      <c r="F75" s="123">
        <f t="shared" si="7"/>
        <v>5</v>
      </c>
      <c r="G75" s="123">
        <f t="shared" si="8"/>
        <v>1</v>
      </c>
      <c r="H75" s="648">
        <f>SUM(G75:G90)</f>
        <v>16</v>
      </c>
      <c r="I75" s="651">
        <f>Weighting!Z63</f>
        <v>0.62698412698412698</v>
      </c>
      <c r="J75" s="651">
        <f>H75*I75</f>
        <v>10.031746031746032</v>
      </c>
      <c r="K75" s="652"/>
      <c r="L75" s="652"/>
      <c r="M75" s="655"/>
    </row>
    <row r="76" spans="1:13" x14ac:dyDescent="0.25">
      <c r="A76" s="396"/>
      <c r="B76" s="401"/>
      <c r="C76" s="106" t="s">
        <v>29</v>
      </c>
      <c r="D76" s="111">
        <f>'Society data'!F8</f>
        <v>5</v>
      </c>
      <c r="E76" s="111" t="str">
        <f>'Society data'!G8</f>
        <v>Likert scale {1 (lowest) - 5 (highest value)}</v>
      </c>
      <c r="F76" s="111">
        <f t="shared" si="7"/>
        <v>5</v>
      </c>
      <c r="G76" s="111">
        <f t="shared" si="8"/>
        <v>1</v>
      </c>
      <c r="H76" s="649"/>
      <c r="I76" s="652"/>
      <c r="J76" s="660"/>
      <c r="K76" s="652"/>
      <c r="L76" s="652"/>
      <c r="M76" s="655"/>
    </row>
    <row r="77" spans="1:13" x14ac:dyDescent="0.25">
      <c r="A77" s="396"/>
      <c r="B77" s="401"/>
      <c r="C77" s="106" t="s">
        <v>154</v>
      </c>
      <c r="D77" s="111">
        <f>'Society data'!F9</f>
        <v>5</v>
      </c>
      <c r="E77" s="111" t="str">
        <f>'Society data'!G9</f>
        <v>Likert scale {1 (lowest) - 5 (highest value)}</v>
      </c>
      <c r="F77" s="111">
        <f t="shared" si="7"/>
        <v>5</v>
      </c>
      <c r="G77" s="111">
        <f t="shared" si="8"/>
        <v>1</v>
      </c>
      <c r="H77" s="649"/>
      <c r="I77" s="652"/>
      <c r="J77" s="660"/>
      <c r="K77" s="652"/>
      <c r="L77" s="652"/>
      <c r="M77" s="655"/>
    </row>
    <row r="78" spans="1:13" x14ac:dyDescent="0.25">
      <c r="A78" s="396"/>
      <c r="B78" s="401"/>
      <c r="C78" s="106" t="s">
        <v>156</v>
      </c>
      <c r="D78" s="111">
        <f>'Society data'!F10</f>
        <v>5</v>
      </c>
      <c r="E78" s="111" t="str">
        <f>'Society data'!G10</f>
        <v>Likert scale {1 (lowest) - 5 (highest value)}</v>
      </c>
      <c r="F78" s="111">
        <f t="shared" si="7"/>
        <v>5</v>
      </c>
      <c r="G78" s="111">
        <f t="shared" si="8"/>
        <v>1</v>
      </c>
      <c r="H78" s="649"/>
      <c r="I78" s="652"/>
      <c r="J78" s="660"/>
      <c r="K78" s="652"/>
      <c r="L78" s="652"/>
      <c r="M78" s="655"/>
    </row>
    <row r="79" spans="1:13" x14ac:dyDescent="0.25">
      <c r="A79" s="396"/>
      <c r="B79" s="401"/>
      <c r="C79" s="106" t="s">
        <v>158</v>
      </c>
      <c r="D79" s="111">
        <f>'Society data'!F11</f>
        <v>5</v>
      </c>
      <c r="E79" s="111" t="str">
        <f>'Society data'!G11</f>
        <v>Likert scale {1 (lowest) - 5 (highest value)}</v>
      </c>
      <c r="F79" s="111">
        <f t="shared" si="7"/>
        <v>5</v>
      </c>
      <c r="G79" s="111">
        <f t="shared" si="8"/>
        <v>1</v>
      </c>
      <c r="H79" s="649"/>
      <c r="I79" s="652"/>
      <c r="J79" s="660"/>
      <c r="K79" s="652"/>
      <c r="L79" s="652"/>
      <c r="M79" s="655"/>
    </row>
    <row r="80" spans="1:13" x14ac:dyDescent="0.25">
      <c r="A80" s="396"/>
      <c r="B80" s="401"/>
      <c r="C80" s="106" t="s">
        <v>160</v>
      </c>
      <c r="D80" s="111">
        <f>'Society data'!F12</f>
        <v>5</v>
      </c>
      <c r="E80" s="111" t="str">
        <f>'Society data'!G12</f>
        <v>Likert scale {1 (lowest) - 5 (highest value)}</v>
      </c>
      <c r="F80" s="111">
        <f t="shared" si="7"/>
        <v>5</v>
      </c>
      <c r="G80" s="111">
        <f t="shared" si="8"/>
        <v>1</v>
      </c>
      <c r="H80" s="649"/>
      <c r="I80" s="652"/>
      <c r="J80" s="660"/>
      <c r="K80" s="652"/>
      <c r="L80" s="652"/>
      <c r="M80" s="655"/>
    </row>
    <row r="81" spans="1:13" x14ac:dyDescent="0.25">
      <c r="A81" s="396"/>
      <c r="B81" s="401"/>
      <c r="C81" s="106" t="s">
        <v>162</v>
      </c>
      <c r="D81" s="111">
        <f>'Society data'!F13</f>
        <v>5</v>
      </c>
      <c r="E81" s="111" t="str">
        <f>'Society data'!G13</f>
        <v>Likert scale {1 (lowest) - 5 (highest value)}</v>
      </c>
      <c r="F81" s="111">
        <f t="shared" si="7"/>
        <v>5</v>
      </c>
      <c r="G81" s="111">
        <f t="shared" si="8"/>
        <v>1</v>
      </c>
      <c r="H81" s="649"/>
      <c r="I81" s="652"/>
      <c r="J81" s="660"/>
      <c r="K81" s="652"/>
      <c r="L81" s="652"/>
      <c r="M81" s="655"/>
    </row>
    <row r="82" spans="1:13" x14ac:dyDescent="0.25">
      <c r="A82" s="396"/>
      <c r="B82" s="401"/>
      <c r="C82" s="106" t="s">
        <v>164</v>
      </c>
      <c r="D82" s="111">
        <f>'Society data'!F14</f>
        <v>5</v>
      </c>
      <c r="E82" s="111" t="str">
        <f>'Society data'!G14</f>
        <v>Likert scale {1 (lowest) - 5 (highest value)}</v>
      </c>
      <c r="F82" s="111">
        <f t="shared" si="7"/>
        <v>5</v>
      </c>
      <c r="G82" s="111">
        <f t="shared" si="8"/>
        <v>1</v>
      </c>
      <c r="H82" s="649"/>
      <c r="I82" s="652"/>
      <c r="J82" s="660"/>
      <c r="K82" s="652"/>
      <c r="L82" s="652"/>
      <c r="M82" s="655"/>
    </row>
    <row r="83" spans="1:13" x14ac:dyDescent="0.25">
      <c r="A83" s="396"/>
      <c r="B83" s="401"/>
      <c r="C83" s="106" t="s">
        <v>166</v>
      </c>
      <c r="D83" s="111">
        <f>'Society data'!F15</f>
        <v>5</v>
      </c>
      <c r="E83" s="111" t="str">
        <f>'Society data'!G15</f>
        <v>Likert scale {1 (lowest) - 5 (highest value)}</v>
      </c>
      <c r="F83" s="111">
        <f t="shared" si="7"/>
        <v>5</v>
      </c>
      <c r="G83" s="111">
        <f t="shared" si="8"/>
        <v>1</v>
      </c>
      <c r="H83" s="649"/>
      <c r="I83" s="652"/>
      <c r="J83" s="660"/>
      <c r="K83" s="652"/>
      <c r="L83" s="652"/>
      <c r="M83" s="655"/>
    </row>
    <row r="84" spans="1:13" x14ac:dyDescent="0.25">
      <c r="A84" s="396"/>
      <c r="B84" s="401"/>
      <c r="C84" s="106" t="s">
        <v>168</v>
      </c>
      <c r="D84" s="111">
        <f>'Society data'!F16</f>
        <v>5</v>
      </c>
      <c r="E84" s="111" t="str">
        <f>'Society data'!G16</f>
        <v>Likert scale {1 (lowest) - 5 (highest value)}</v>
      </c>
      <c r="F84" s="111">
        <f t="shared" si="7"/>
        <v>5</v>
      </c>
      <c r="G84" s="111">
        <f t="shared" si="8"/>
        <v>1</v>
      </c>
      <c r="H84" s="649"/>
      <c r="I84" s="652"/>
      <c r="J84" s="660"/>
      <c r="K84" s="652"/>
      <c r="L84" s="652"/>
      <c r="M84" s="655"/>
    </row>
    <row r="85" spans="1:13" x14ac:dyDescent="0.25">
      <c r="A85" s="396"/>
      <c r="B85" s="401"/>
      <c r="C85" s="106" t="s">
        <v>30</v>
      </c>
      <c r="D85" s="111">
        <f>'Society data'!F17</f>
        <v>5</v>
      </c>
      <c r="E85" s="111" t="str">
        <f>'Society data'!G17</f>
        <v>Likert scale {1 (lowest) - 5 (highest value)}</v>
      </c>
      <c r="F85" s="111">
        <f t="shared" si="7"/>
        <v>5</v>
      </c>
      <c r="G85" s="111">
        <f t="shared" si="8"/>
        <v>1</v>
      </c>
      <c r="H85" s="649"/>
      <c r="I85" s="652"/>
      <c r="J85" s="660"/>
      <c r="K85" s="652"/>
      <c r="L85" s="652"/>
      <c r="M85" s="655"/>
    </row>
    <row r="86" spans="1:13" x14ac:dyDescent="0.25">
      <c r="A86" s="396"/>
      <c r="B86" s="401"/>
      <c r="C86" s="106" t="s">
        <v>31</v>
      </c>
      <c r="D86" s="111">
        <f>'Society data'!F18</f>
        <v>5</v>
      </c>
      <c r="E86" s="111" t="str">
        <f>'Society data'!G18</f>
        <v>Likert scale {1 (lowest) - 5 (highest value)}</v>
      </c>
      <c r="F86" s="111">
        <f t="shared" si="7"/>
        <v>5</v>
      </c>
      <c r="G86" s="111">
        <f t="shared" si="8"/>
        <v>1</v>
      </c>
      <c r="H86" s="649"/>
      <c r="I86" s="652"/>
      <c r="J86" s="660"/>
      <c r="K86" s="652"/>
      <c r="L86" s="652"/>
      <c r="M86" s="655"/>
    </row>
    <row r="87" spans="1:13" x14ac:dyDescent="0.25">
      <c r="A87" s="396"/>
      <c r="B87" s="401"/>
      <c r="C87" s="106" t="s">
        <v>32</v>
      </c>
      <c r="D87" s="111">
        <f>'Society data'!F19</f>
        <v>5</v>
      </c>
      <c r="E87" s="111" t="str">
        <f>'Society data'!G19</f>
        <v>Likert scale {1 (lowest) - 5 (highest value)}</v>
      </c>
      <c r="F87" s="111">
        <f t="shared" si="7"/>
        <v>5</v>
      </c>
      <c r="G87" s="111">
        <f t="shared" si="8"/>
        <v>1</v>
      </c>
      <c r="H87" s="649"/>
      <c r="I87" s="652"/>
      <c r="J87" s="660"/>
      <c r="K87" s="652"/>
      <c r="L87" s="652"/>
      <c r="M87" s="655"/>
    </row>
    <row r="88" spans="1:13" x14ac:dyDescent="0.25">
      <c r="A88" s="396"/>
      <c r="B88" s="401"/>
      <c r="C88" s="106" t="s">
        <v>170</v>
      </c>
      <c r="D88" s="111">
        <f>'Society data'!F20</f>
        <v>5</v>
      </c>
      <c r="E88" s="111" t="str">
        <f>'Society data'!G20</f>
        <v>Likert scale {1 (lowest) - 5 (highest value)}</v>
      </c>
      <c r="F88" s="111">
        <f t="shared" si="7"/>
        <v>5</v>
      </c>
      <c r="G88" s="111">
        <f t="shared" si="8"/>
        <v>1</v>
      </c>
      <c r="H88" s="649"/>
      <c r="I88" s="652"/>
      <c r="J88" s="660"/>
      <c r="K88" s="652"/>
      <c r="L88" s="652"/>
      <c r="M88" s="655"/>
    </row>
    <row r="89" spans="1:13" x14ac:dyDescent="0.25">
      <c r="A89" s="396"/>
      <c r="B89" s="401"/>
      <c r="C89" s="106" t="s">
        <v>172</v>
      </c>
      <c r="D89" s="111">
        <f>'Society data'!F21</f>
        <v>5</v>
      </c>
      <c r="E89" s="111" t="str">
        <f>'Society data'!G21</f>
        <v>Likert scale {1 (lowest) - 5 (highest value)}</v>
      </c>
      <c r="F89" s="111">
        <f t="shared" si="7"/>
        <v>5</v>
      </c>
      <c r="G89" s="111">
        <f t="shared" si="8"/>
        <v>1</v>
      </c>
      <c r="H89" s="649"/>
      <c r="I89" s="652"/>
      <c r="J89" s="660"/>
      <c r="K89" s="652"/>
      <c r="L89" s="652"/>
      <c r="M89" s="655"/>
    </row>
    <row r="90" spans="1:13" ht="15.75" thickBot="1" x14ac:dyDescent="0.3">
      <c r="A90" s="397"/>
      <c r="B90" s="402"/>
      <c r="C90" s="107" t="s">
        <v>174</v>
      </c>
      <c r="D90" s="113">
        <f>'Society data'!F22</f>
        <v>5</v>
      </c>
      <c r="E90" s="113" t="str">
        <f>'Society data'!G22</f>
        <v>Likert scale {1 (lowest) - 5 (highest value)}</v>
      </c>
      <c r="F90" s="113">
        <f t="shared" si="7"/>
        <v>5</v>
      </c>
      <c r="G90" s="113">
        <f t="shared" si="8"/>
        <v>1</v>
      </c>
      <c r="H90" s="650"/>
      <c r="I90" s="653"/>
      <c r="J90" s="661"/>
      <c r="K90" s="653"/>
      <c r="L90" s="653"/>
      <c r="M90" s="656"/>
    </row>
    <row r="91" spans="1:13" ht="15.75" thickBot="1" x14ac:dyDescent="0.3">
      <c r="A91" s="403" t="s">
        <v>408</v>
      </c>
      <c r="B91" s="43" t="s">
        <v>34</v>
      </c>
      <c r="C91" s="43" t="s">
        <v>35</v>
      </c>
      <c r="D91" s="96">
        <f>'Policy and measure data'!F3</f>
        <v>5</v>
      </c>
      <c r="E91" s="96" t="str">
        <f>'Policy and measure data'!G3</f>
        <v>Likert scale {1 (lowest) - 5 (highest value)}</v>
      </c>
      <c r="F91" s="96">
        <f t="shared" si="7"/>
        <v>5</v>
      </c>
      <c r="G91" s="96">
        <f t="shared" si="8"/>
        <v>1</v>
      </c>
      <c r="H91" s="140">
        <f>G91</f>
        <v>1</v>
      </c>
      <c r="I91" s="264">
        <f>Weighting!K71</f>
        <v>9.6419437340153458E-2</v>
      </c>
      <c r="J91" s="264">
        <f>H91*I91</f>
        <v>9.6419437340153458E-2</v>
      </c>
      <c r="K91" s="651">
        <f>J91+J92+J111</f>
        <v>-1.3803324808184141</v>
      </c>
      <c r="L91" s="651">
        <f>Weighting!N35</f>
        <v>4.5958574469376734E-2</v>
      </c>
      <c r="M91" s="654">
        <f>K91*L91</f>
        <v>-6.3438113112192621E-2</v>
      </c>
    </row>
    <row r="92" spans="1:13" x14ac:dyDescent="0.25">
      <c r="A92" s="404"/>
      <c r="B92" s="400" t="s">
        <v>257</v>
      </c>
      <c r="C92" s="114" t="s">
        <v>176</v>
      </c>
      <c r="D92" s="123">
        <f>'Policy and measure data'!F4</f>
        <v>2</v>
      </c>
      <c r="E92" s="123" t="str">
        <f>'Policy and measure data'!G4</f>
        <v>Likert scale {1 (lowest) - 5 (highest value)}</v>
      </c>
      <c r="F92" s="123">
        <f t="shared" si="7"/>
        <v>2</v>
      </c>
      <c r="G92" s="123">
        <f t="shared" si="8"/>
        <v>0.4</v>
      </c>
      <c r="H92" s="648">
        <f>SUM(G92:G110)</f>
        <v>4.22</v>
      </c>
      <c r="I92" s="651">
        <f>Weighting!K72*-1</f>
        <v>-0.61935208866155156</v>
      </c>
      <c r="J92" s="651">
        <f>H92*I92</f>
        <v>-2.6136658141517475</v>
      </c>
      <c r="K92" s="652"/>
      <c r="L92" s="652"/>
      <c r="M92" s="655"/>
    </row>
    <row r="93" spans="1:13" x14ac:dyDescent="0.25">
      <c r="A93" s="404"/>
      <c r="B93" s="401"/>
      <c r="C93" s="106" t="s">
        <v>178</v>
      </c>
      <c r="D93" s="111">
        <f>'Policy and measure data'!F5</f>
        <v>2</v>
      </c>
      <c r="E93" s="111" t="str">
        <f>'Policy and measure data'!G5</f>
        <v>Likert scale {1 (lowest) - 5 (highest value)}</v>
      </c>
      <c r="F93" s="111">
        <f t="shared" si="7"/>
        <v>2</v>
      </c>
      <c r="G93" s="111">
        <f t="shared" si="8"/>
        <v>0.4</v>
      </c>
      <c r="H93" s="649"/>
      <c r="I93" s="652"/>
      <c r="J93" s="660"/>
      <c r="K93" s="652"/>
      <c r="L93" s="652"/>
      <c r="M93" s="655"/>
    </row>
    <row r="94" spans="1:13" x14ac:dyDescent="0.25">
      <c r="A94" s="404"/>
      <c r="B94" s="401"/>
      <c r="C94" s="106" t="s">
        <v>180</v>
      </c>
      <c r="D94" s="111">
        <f>'Policy and measure data'!F6</f>
        <v>3</v>
      </c>
      <c r="E94" s="111" t="str">
        <f>'Policy and measure data'!G6</f>
        <v>Likert scale {1 (lowest) - 5 (highest value)}</v>
      </c>
      <c r="F94" s="111">
        <f t="shared" si="7"/>
        <v>3</v>
      </c>
      <c r="G94" s="111">
        <f t="shared" si="8"/>
        <v>0.6</v>
      </c>
      <c r="H94" s="649"/>
      <c r="I94" s="652"/>
      <c r="J94" s="660"/>
      <c r="K94" s="652"/>
      <c r="L94" s="652"/>
      <c r="M94" s="655"/>
    </row>
    <row r="95" spans="1:13" x14ac:dyDescent="0.25">
      <c r="A95" s="404"/>
      <c r="B95" s="401"/>
      <c r="C95" s="106" t="s">
        <v>182</v>
      </c>
      <c r="D95" s="111">
        <f>'Policy and measure data'!F7</f>
        <v>2</v>
      </c>
      <c r="E95" s="111" t="str">
        <f>'Policy and measure data'!G7</f>
        <v>Likert scale {1 (lowest) - 5 (highest value)}</v>
      </c>
      <c r="F95" s="111">
        <f t="shared" si="7"/>
        <v>2</v>
      </c>
      <c r="G95" s="111">
        <f t="shared" si="8"/>
        <v>0.4</v>
      </c>
      <c r="H95" s="649"/>
      <c r="I95" s="652"/>
      <c r="J95" s="660"/>
      <c r="K95" s="652"/>
      <c r="L95" s="652"/>
      <c r="M95" s="655"/>
    </row>
    <row r="96" spans="1:13" x14ac:dyDescent="0.25">
      <c r="A96" s="404"/>
      <c r="B96" s="401"/>
      <c r="C96" s="106" t="s">
        <v>184</v>
      </c>
      <c r="D96" s="111">
        <f>'Policy and measure data'!F8</f>
        <v>1</v>
      </c>
      <c r="E96" s="111" t="str">
        <f>'Policy and measure data'!G8</f>
        <v>Likert scale {1 (lowest) - 5 (highest value)}</v>
      </c>
      <c r="F96" s="111">
        <f t="shared" si="7"/>
        <v>1</v>
      </c>
      <c r="G96" s="111">
        <f t="shared" si="8"/>
        <v>0.2</v>
      </c>
      <c r="H96" s="649"/>
      <c r="I96" s="652"/>
      <c r="J96" s="660"/>
      <c r="K96" s="652"/>
      <c r="L96" s="652"/>
      <c r="M96" s="655"/>
    </row>
    <row r="97" spans="1:13" x14ac:dyDescent="0.25">
      <c r="A97" s="404"/>
      <c r="B97" s="401"/>
      <c r="C97" s="106" t="s">
        <v>186</v>
      </c>
      <c r="D97" s="111">
        <f>'Policy and measure data'!F9</f>
        <v>1</v>
      </c>
      <c r="E97" s="111" t="str">
        <f>'Policy and measure data'!G9</f>
        <v>Likert scale {1 (lowest) - 5 (highest value)}</v>
      </c>
      <c r="F97" s="111">
        <f t="shared" si="7"/>
        <v>1</v>
      </c>
      <c r="G97" s="111">
        <f t="shared" si="8"/>
        <v>0.2</v>
      </c>
      <c r="H97" s="649"/>
      <c r="I97" s="652"/>
      <c r="J97" s="660"/>
      <c r="K97" s="652"/>
      <c r="L97" s="652"/>
      <c r="M97" s="655"/>
    </row>
    <row r="98" spans="1:13" x14ac:dyDescent="0.25">
      <c r="A98" s="404"/>
      <c r="B98" s="401"/>
      <c r="C98" s="106" t="s">
        <v>259</v>
      </c>
      <c r="D98" s="111">
        <f>'Policy and measure data'!F10</f>
        <v>1</v>
      </c>
      <c r="E98" s="111" t="str">
        <f>'Policy and measure data'!G10</f>
        <v>Likert scale {1 (lowest) - 5 (highest value)}</v>
      </c>
      <c r="F98" s="111">
        <f t="shared" si="7"/>
        <v>1</v>
      </c>
      <c r="G98" s="111">
        <f t="shared" si="8"/>
        <v>0.2</v>
      </c>
      <c r="H98" s="649"/>
      <c r="I98" s="652"/>
      <c r="J98" s="660"/>
      <c r="K98" s="652"/>
      <c r="L98" s="652"/>
      <c r="M98" s="655"/>
    </row>
    <row r="99" spans="1:13" x14ac:dyDescent="0.25">
      <c r="A99" s="404"/>
      <c r="B99" s="401"/>
      <c r="C99" s="106" t="s">
        <v>188</v>
      </c>
      <c r="D99" s="111">
        <f>'Policy and measure data'!F11</f>
        <v>1</v>
      </c>
      <c r="E99" s="111" t="str">
        <f>'Policy and measure data'!G11</f>
        <v>Likert scale {1 (lowest) - 5 (highest value)}</v>
      </c>
      <c r="F99" s="111">
        <f t="shared" si="7"/>
        <v>1</v>
      </c>
      <c r="G99" s="111">
        <f t="shared" si="8"/>
        <v>0.2</v>
      </c>
      <c r="H99" s="649"/>
      <c r="I99" s="652"/>
      <c r="J99" s="660"/>
      <c r="K99" s="652"/>
      <c r="L99" s="652"/>
      <c r="M99" s="655"/>
    </row>
    <row r="100" spans="1:13" x14ac:dyDescent="0.25">
      <c r="A100" s="404"/>
      <c r="B100" s="401"/>
      <c r="C100" s="106" t="s">
        <v>190</v>
      </c>
      <c r="D100" s="111">
        <f>'Policy and measure data'!F12</f>
        <v>1</v>
      </c>
      <c r="E100" s="111" t="str">
        <f>'Policy and measure data'!G12</f>
        <v>Likert scale {1 (lowest) - 5 (highest value)}</v>
      </c>
      <c r="F100" s="111">
        <f t="shared" si="7"/>
        <v>1</v>
      </c>
      <c r="G100" s="111">
        <f t="shared" si="8"/>
        <v>0.2</v>
      </c>
      <c r="H100" s="649"/>
      <c r="I100" s="652"/>
      <c r="J100" s="660"/>
      <c r="K100" s="652"/>
      <c r="L100" s="652"/>
      <c r="M100" s="655"/>
    </row>
    <row r="101" spans="1:13" x14ac:dyDescent="0.25">
      <c r="A101" s="404"/>
      <c r="B101" s="401"/>
      <c r="C101" s="106" t="s">
        <v>36</v>
      </c>
      <c r="D101" s="111">
        <f>'Policy and measure data'!F13</f>
        <v>1</v>
      </c>
      <c r="E101" s="111" t="str">
        <f>'Policy and measure data'!G13</f>
        <v>Likert scale {1 (lowest) - 5 (highest value)}</v>
      </c>
      <c r="F101" s="111">
        <f t="shared" si="7"/>
        <v>1</v>
      </c>
      <c r="G101" s="111">
        <f t="shared" si="8"/>
        <v>0.2</v>
      </c>
      <c r="H101" s="649"/>
      <c r="I101" s="652"/>
      <c r="J101" s="660"/>
      <c r="K101" s="652"/>
      <c r="L101" s="652"/>
      <c r="M101" s="655"/>
    </row>
    <row r="102" spans="1:13" x14ac:dyDescent="0.25">
      <c r="A102" s="404"/>
      <c r="B102" s="401"/>
      <c r="C102" s="106" t="s">
        <v>192</v>
      </c>
      <c r="D102" s="111">
        <f>'Policy and measure data'!F14</f>
        <v>1</v>
      </c>
      <c r="E102" s="111" t="str">
        <f>'Policy and measure data'!G14</f>
        <v>Likert scale {1 (lowest) - 5 (highest value)}</v>
      </c>
      <c r="F102" s="111">
        <f t="shared" si="7"/>
        <v>1</v>
      </c>
      <c r="G102" s="111">
        <f t="shared" si="8"/>
        <v>0.2</v>
      </c>
      <c r="H102" s="649"/>
      <c r="I102" s="652"/>
      <c r="J102" s="660"/>
      <c r="K102" s="652"/>
      <c r="L102" s="652"/>
      <c r="M102" s="655"/>
    </row>
    <row r="103" spans="1:13" x14ac:dyDescent="0.25">
      <c r="A103" s="404"/>
      <c r="B103" s="401"/>
      <c r="C103" s="106" t="s">
        <v>194</v>
      </c>
      <c r="D103" s="111">
        <f>'Policy and measure data'!F15</f>
        <v>1</v>
      </c>
      <c r="E103" s="111" t="str">
        <f>'Policy and measure data'!G15</f>
        <v>Likert scale {1 (lowest) - 5 (highest value)}</v>
      </c>
      <c r="F103" s="111">
        <f t="shared" si="7"/>
        <v>1</v>
      </c>
      <c r="G103" s="111">
        <f t="shared" si="8"/>
        <v>0.2</v>
      </c>
      <c r="H103" s="649"/>
      <c r="I103" s="652"/>
      <c r="J103" s="660"/>
      <c r="K103" s="652"/>
      <c r="L103" s="652"/>
      <c r="M103" s="655"/>
    </row>
    <row r="104" spans="1:13" x14ac:dyDescent="0.25">
      <c r="A104" s="404"/>
      <c r="B104" s="401"/>
      <c r="C104" s="106" t="s">
        <v>196</v>
      </c>
      <c r="D104" s="111">
        <f>'Policy and measure data'!F16</f>
        <v>20</v>
      </c>
      <c r="E104" s="111" t="str">
        <f>'Policy and measure data'!G16</f>
        <v>Percentage (%)</v>
      </c>
      <c r="F104" s="111">
        <f>D104/20</f>
        <v>1</v>
      </c>
      <c r="G104" s="111">
        <f t="shared" si="8"/>
        <v>0.2</v>
      </c>
      <c r="H104" s="649"/>
      <c r="I104" s="652"/>
      <c r="J104" s="660"/>
      <c r="K104" s="652"/>
      <c r="L104" s="652"/>
      <c r="M104" s="655"/>
    </row>
    <row r="105" spans="1:13" x14ac:dyDescent="0.25">
      <c r="A105" s="404"/>
      <c r="B105" s="401"/>
      <c r="C105" s="106" t="s">
        <v>198</v>
      </c>
      <c r="D105" s="111">
        <f>'Policy and measure data'!F17</f>
        <v>1</v>
      </c>
      <c r="E105" s="111" t="str">
        <f>'Policy and measure data'!G17</f>
        <v>Likert scale {1 (lowest) - 5 (highest value)}</v>
      </c>
      <c r="F105" s="111">
        <f>D105</f>
        <v>1</v>
      </c>
      <c r="G105" s="111">
        <f t="shared" si="8"/>
        <v>0.2</v>
      </c>
      <c r="H105" s="649"/>
      <c r="I105" s="652"/>
      <c r="J105" s="660"/>
      <c r="K105" s="652"/>
      <c r="L105" s="652"/>
      <c r="M105" s="655"/>
    </row>
    <row r="106" spans="1:13" x14ac:dyDescent="0.25">
      <c r="A106" s="404"/>
      <c r="B106" s="401"/>
      <c r="C106" s="106" t="s">
        <v>200</v>
      </c>
      <c r="D106" s="111">
        <f>'Policy and measure data'!F18</f>
        <v>1</v>
      </c>
      <c r="E106" s="111" t="str">
        <f>'Policy and measure data'!G18</f>
        <v>Likert scale {1 (lowest) - 5 (highest value)}</v>
      </c>
      <c r="F106" s="111">
        <f>D106</f>
        <v>1</v>
      </c>
      <c r="G106" s="111">
        <f t="shared" si="8"/>
        <v>0.2</v>
      </c>
      <c r="H106" s="649"/>
      <c r="I106" s="652"/>
      <c r="J106" s="660"/>
      <c r="K106" s="652"/>
      <c r="L106" s="652"/>
      <c r="M106" s="655"/>
    </row>
    <row r="107" spans="1:13" x14ac:dyDescent="0.25">
      <c r="A107" s="404"/>
      <c r="B107" s="401"/>
      <c r="C107" s="106" t="s">
        <v>262</v>
      </c>
      <c r="D107" s="111">
        <f>'Policy and measure data'!F19</f>
        <v>5</v>
      </c>
      <c r="E107" s="111" t="str">
        <f>'Policy and measure data'!G19</f>
        <v>Percentage (%)</v>
      </c>
      <c r="F107" s="111">
        <f>D107/20</f>
        <v>0.25</v>
      </c>
      <c r="G107" s="111">
        <f t="shared" si="8"/>
        <v>0.05</v>
      </c>
      <c r="H107" s="649"/>
      <c r="I107" s="652"/>
      <c r="J107" s="660"/>
      <c r="K107" s="652"/>
      <c r="L107" s="652"/>
      <c r="M107" s="655"/>
    </row>
    <row r="108" spans="1:13" x14ac:dyDescent="0.25">
      <c r="A108" s="404"/>
      <c r="B108" s="401"/>
      <c r="C108" s="106" t="s">
        <v>202</v>
      </c>
      <c r="D108" s="111">
        <f>'Policy and measure data'!F20</f>
        <v>2</v>
      </c>
      <c r="E108" s="111" t="str">
        <f>'Policy and measure data'!G20</f>
        <v>Percentage (%)</v>
      </c>
      <c r="F108" s="111">
        <f t="shared" ref="F108:F110" si="9">D108/20</f>
        <v>0.1</v>
      </c>
      <c r="G108" s="111">
        <f t="shared" si="8"/>
        <v>0.02</v>
      </c>
      <c r="H108" s="649"/>
      <c r="I108" s="652"/>
      <c r="J108" s="660"/>
      <c r="K108" s="652"/>
      <c r="L108" s="652"/>
      <c r="M108" s="655"/>
    </row>
    <row r="109" spans="1:13" x14ac:dyDescent="0.25">
      <c r="A109" s="404"/>
      <c r="B109" s="401"/>
      <c r="C109" s="106" t="s">
        <v>204</v>
      </c>
      <c r="D109" s="111">
        <f>'Policy and measure data'!F21</f>
        <v>10</v>
      </c>
      <c r="E109" s="111" t="str">
        <f>'Policy and measure data'!G21</f>
        <v>Percentage (%)</v>
      </c>
      <c r="F109" s="111">
        <f t="shared" si="9"/>
        <v>0.5</v>
      </c>
      <c r="G109" s="111">
        <f t="shared" si="8"/>
        <v>0.1</v>
      </c>
      <c r="H109" s="649"/>
      <c r="I109" s="652"/>
      <c r="J109" s="660"/>
      <c r="K109" s="652"/>
      <c r="L109" s="652"/>
      <c r="M109" s="655"/>
    </row>
    <row r="110" spans="1:13" ht="15.75" thickBot="1" x14ac:dyDescent="0.3">
      <c r="A110" s="404"/>
      <c r="B110" s="402"/>
      <c r="C110" s="107" t="s">
        <v>206</v>
      </c>
      <c r="D110" s="113">
        <f>'Policy and measure data'!F22</f>
        <v>5</v>
      </c>
      <c r="E110" s="113" t="str">
        <f>'Policy and measure data'!G22</f>
        <v>Percentage (%)</v>
      </c>
      <c r="F110" s="113">
        <f t="shared" si="9"/>
        <v>0.25</v>
      </c>
      <c r="G110" s="113">
        <f t="shared" si="8"/>
        <v>0.05</v>
      </c>
      <c r="H110" s="650"/>
      <c r="I110" s="653"/>
      <c r="J110" s="661"/>
      <c r="K110" s="652"/>
      <c r="L110" s="652"/>
      <c r="M110" s="655"/>
    </row>
    <row r="111" spans="1:13" x14ac:dyDescent="0.25">
      <c r="A111" s="404"/>
      <c r="B111" s="398" t="s">
        <v>208</v>
      </c>
      <c r="C111" s="114" t="s">
        <v>209</v>
      </c>
      <c r="D111" s="123">
        <f>'Policy and measure data'!F23</f>
        <v>5</v>
      </c>
      <c r="E111" s="123" t="str">
        <f>'Policy and measure data'!G23</f>
        <v>Likert scale {1 (lowest) - 5 (highest value)}</v>
      </c>
      <c r="F111" s="123">
        <f>D111</f>
        <v>5</v>
      </c>
      <c r="G111" s="123">
        <f t="shared" si="8"/>
        <v>1</v>
      </c>
      <c r="H111" s="648">
        <f>SUM(G111:G114)</f>
        <v>4</v>
      </c>
      <c r="I111" s="651">
        <f>Weighting!K73</f>
        <v>0.28422847399829498</v>
      </c>
      <c r="J111" s="651">
        <f>H111*I111</f>
        <v>1.1369138959931799</v>
      </c>
      <c r="K111" s="652"/>
      <c r="L111" s="652"/>
      <c r="M111" s="655"/>
    </row>
    <row r="112" spans="1:13" x14ac:dyDescent="0.25">
      <c r="A112" s="404"/>
      <c r="B112" s="406"/>
      <c r="C112" s="106" t="s">
        <v>211</v>
      </c>
      <c r="D112" s="111">
        <f>'Policy and measure data'!F24</f>
        <v>5</v>
      </c>
      <c r="E112" s="111" t="str">
        <f>'Policy and measure data'!G24</f>
        <v>Likert scale {1 (lowest) - 5 (highest value)}</v>
      </c>
      <c r="F112" s="111">
        <f t="shared" ref="F112:F117" si="10">D112</f>
        <v>5</v>
      </c>
      <c r="G112" s="111">
        <f>F112/5</f>
        <v>1</v>
      </c>
      <c r="H112" s="649"/>
      <c r="I112" s="652"/>
      <c r="J112" s="660"/>
      <c r="K112" s="652"/>
      <c r="L112" s="652"/>
      <c r="M112" s="655"/>
    </row>
    <row r="113" spans="1:13" x14ac:dyDescent="0.25">
      <c r="A113" s="404"/>
      <c r="B113" s="406"/>
      <c r="C113" s="106" t="s">
        <v>213</v>
      </c>
      <c r="D113" s="111">
        <f>'Policy and measure data'!F25</f>
        <v>5</v>
      </c>
      <c r="E113" s="111" t="str">
        <f>'Policy and measure data'!G25</f>
        <v>Likert scale {1 (lowest) - 5 (highest value)}</v>
      </c>
      <c r="F113" s="111">
        <f t="shared" si="10"/>
        <v>5</v>
      </c>
      <c r="G113" s="111">
        <f t="shared" ref="G113:G135" si="11">F113/5</f>
        <v>1</v>
      </c>
      <c r="H113" s="649"/>
      <c r="I113" s="652"/>
      <c r="J113" s="660"/>
      <c r="K113" s="652"/>
      <c r="L113" s="652"/>
      <c r="M113" s="655"/>
    </row>
    <row r="114" spans="1:13" ht="15.75" thickBot="1" x14ac:dyDescent="0.3">
      <c r="A114" s="405"/>
      <c r="B114" s="399"/>
      <c r="C114" s="107" t="s">
        <v>215</v>
      </c>
      <c r="D114" s="113">
        <f>'Policy and measure data'!F26</f>
        <v>5</v>
      </c>
      <c r="E114" s="113" t="str">
        <f>'Policy and measure data'!G26</f>
        <v>Likert scale {1 (lowest) - 5 (highest value)}</v>
      </c>
      <c r="F114" s="113">
        <f t="shared" si="10"/>
        <v>5</v>
      </c>
      <c r="G114" s="113">
        <f t="shared" si="11"/>
        <v>1</v>
      </c>
      <c r="H114" s="650"/>
      <c r="I114" s="653"/>
      <c r="J114" s="661"/>
      <c r="K114" s="653"/>
      <c r="L114" s="653"/>
      <c r="M114" s="656"/>
    </row>
    <row r="115" spans="1:13" x14ac:dyDescent="0.25">
      <c r="A115" s="377" t="s">
        <v>37</v>
      </c>
      <c r="B115" s="380" t="s">
        <v>244</v>
      </c>
      <c r="C115" s="136" t="s">
        <v>38</v>
      </c>
      <c r="D115" s="123">
        <f>'Social acceptance data'!F3</f>
        <v>5</v>
      </c>
      <c r="E115" s="123" t="str">
        <f>'Social acceptance data'!G3</f>
        <v>Likert scale {1 (lowest) - 5 (highest value)}</v>
      </c>
      <c r="F115" s="123">
        <f t="shared" si="10"/>
        <v>5</v>
      </c>
      <c r="G115" s="123">
        <f t="shared" si="11"/>
        <v>1</v>
      </c>
      <c r="H115" s="648">
        <f>SUM(G115:G121)</f>
        <v>5.8999999999999995</v>
      </c>
      <c r="I115" s="651">
        <f>Weighting!I79</f>
        <v>0.75</v>
      </c>
      <c r="J115" s="651">
        <f>H115*I115</f>
        <v>4.4249999999999998</v>
      </c>
      <c r="K115" s="651">
        <f>J115+J122</f>
        <v>5.6749999999999998</v>
      </c>
      <c r="L115" s="651">
        <f>Weighting!N36</f>
        <v>8.050957551603681E-2</v>
      </c>
      <c r="M115" s="654">
        <f>K115*L115</f>
        <v>0.45689184105350888</v>
      </c>
    </row>
    <row r="116" spans="1:13" x14ac:dyDescent="0.25">
      <c r="A116" s="378"/>
      <c r="B116" s="381"/>
      <c r="C116" s="109" t="s">
        <v>39</v>
      </c>
      <c r="D116" s="111">
        <f>'Social acceptance data'!F4</f>
        <v>5</v>
      </c>
      <c r="E116" s="111" t="str">
        <f>'Social acceptance data'!G4</f>
        <v>Likert scale {1 (lowest) - 5 (highest value)}</v>
      </c>
      <c r="F116" s="111">
        <f t="shared" si="10"/>
        <v>5</v>
      </c>
      <c r="G116" s="111">
        <f t="shared" si="11"/>
        <v>1</v>
      </c>
      <c r="H116" s="649"/>
      <c r="I116" s="652"/>
      <c r="J116" s="660"/>
      <c r="K116" s="652"/>
      <c r="L116" s="652"/>
      <c r="M116" s="655"/>
    </row>
    <row r="117" spans="1:13" x14ac:dyDescent="0.25">
      <c r="A117" s="378"/>
      <c r="B117" s="381"/>
      <c r="C117" s="109" t="s">
        <v>217</v>
      </c>
      <c r="D117" s="111">
        <f>'Social acceptance data'!F5</f>
        <v>5</v>
      </c>
      <c r="E117" s="111" t="str">
        <f>'Social acceptance data'!G5</f>
        <v>Likert scale {1 (lowest) - 5 (highest value)}</v>
      </c>
      <c r="F117" s="111">
        <f t="shared" si="10"/>
        <v>5</v>
      </c>
      <c r="G117" s="111">
        <f t="shared" si="11"/>
        <v>1</v>
      </c>
      <c r="H117" s="649"/>
      <c r="I117" s="652"/>
      <c r="J117" s="660"/>
      <c r="K117" s="652"/>
      <c r="L117" s="652"/>
      <c r="M117" s="655"/>
    </row>
    <row r="118" spans="1:13" x14ac:dyDescent="0.25">
      <c r="A118" s="378"/>
      <c r="B118" s="381"/>
      <c r="C118" s="109" t="s">
        <v>40</v>
      </c>
      <c r="D118" s="111">
        <f>'Social acceptance data'!F6</f>
        <v>80</v>
      </c>
      <c r="E118" s="111" t="str">
        <f>'Social acceptance data'!G6</f>
        <v>Percentage (%)</v>
      </c>
      <c r="F118" s="111">
        <f>D118/20</f>
        <v>4</v>
      </c>
      <c r="G118" s="111">
        <f t="shared" si="11"/>
        <v>0.8</v>
      </c>
      <c r="H118" s="649"/>
      <c r="I118" s="652"/>
      <c r="J118" s="660"/>
      <c r="K118" s="652"/>
      <c r="L118" s="652"/>
      <c r="M118" s="655"/>
    </row>
    <row r="119" spans="1:13" x14ac:dyDescent="0.25">
      <c r="A119" s="378"/>
      <c r="B119" s="381"/>
      <c r="C119" s="109" t="s">
        <v>41</v>
      </c>
      <c r="D119" s="111">
        <f>'Social acceptance data'!F7</f>
        <v>50</v>
      </c>
      <c r="E119" s="111" t="str">
        <f>'Social acceptance data'!G7</f>
        <v>Percentage (%)</v>
      </c>
      <c r="F119" s="111">
        <f t="shared" ref="F119:F121" si="12">D119/20</f>
        <v>2.5</v>
      </c>
      <c r="G119" s="111">
        <f t="shared" si="11"/>
        <v>0.5</v>
      </c>
      <c r="H119" s="649"/>
      <c r="I119" s="652"/>
      <c r="J119" s="660"/>
      <c r="K119" s="652"/>
      <c r="L119" s="652"/>
      <c r="M119" s="655"/>
    </row>
    <row r="120" spans="1:13" x14ac:dyDescent="0.25">
      <c r="A120" s="378"/>
      <c r="B120" s="381"/>
      <c r="C120" s="109" t="s">
        <v>219</v>
      </c>
      <c r="D120" s="111">
        <f>'Social acceptance data'!F8</f>
        <v>80</v>
      </c>
      <c r="E120" s="111" t="str">
        <f>'Social acceptance data'!G8</f>
        <v>Percentage (%)</v>
      </c>
      <c r="F120" s="111">
        <f t="shared" si="12"/>
        <v>4</v>
      </c>
      <c r="G120" s="111">
        <f t="shared" si="11"/>
        <v>0.8</v>
      </c>
      <c r="H120" s="649"/>
      <c r="I120" s="652"/>
      <c r="J120" s="660"/>
      <c r="K120" s="652"/>
      <c r="L120" s="652"/>
      <c r="M120" s="655"/>
    </row>
    <row r="121" spans="1:13" ht="15.75" thickBot="1" x14ac:dyDescent="0.3">
      <c r="A121" s="378"/>
      <c r="B121" s="382"/>
      <c r="C121" s="137" t="s">
        <v>42</v>
      </c>
      <c r="D121" s="113">
        <f>'Social acceptance data'!F9</f>
        <v>80</v>
      </c>
      <c r="E121" s="113" t="str">
        <f>'Social acceptance data'!G9</f>
        <v>Percentage (%)</v>
      </c>
      <c r="F121" s="113">
        <f t="shared" si="12"/>
        <v>4</v>
      </c>
      <c r="G121" s="113">
        <f t="shared" si="11"/>
        <v>0.8</v>
      </c>
      <c r="H121" s="650"/>
      <c r="I121" s="653"/>
      <c r="J121" s="661"/>
      <c r="K121" s="652"/>
      <c r="L121" s="652"/>
      <c r="M121" s="655"/>
    </row>
    <row r="122" spans="1:13" x14ac:dyDescent="0.25">
      <c r="A122" s="378"/>
      <c r="B122" s="383" t="s">
        <v>250</v>
      </c>
      <c r="C122" s="136" t="s">
        <v>44</v>
      </c>
      <c r="D122" s="123">
        <f>'Social acceptance data'!F10</f>
        <v>5</v>
      </c>
      <c r="E122" s="123" t="str">
        <f>'Social acceptance data'!G10</f>
        <v>Likert scale {1 (lowest) - 5 (highest value)}</v>
      </c>
      <c r="F122" s="123">
        <f>D122</f>
        <v>5</v>
      </c>
      <c r="G122" s="123">
        <f t="shared" si="11"/>
        <v>1</v>
      </c>
      <c r="H122" s="648">
        <f>SUM(G122:G126)</f>
        <v>5</v>
      </c>
      <c r="I122" s="651">
        <f>Weighting!I80</f>
        <v>0.25</v>
      </c>
      <c r="J122" s="651">
        <f>H122*I122</f>
        <v>1.25</v>
      </c>
      <c r="K122" s="652"/>
      <c r="L122" s="652"/>
      <c r="M122" s="655"/>
    </row>
    <row r="123" spans="1:13" x14ac:dyDescent="0.25">
      <c r="A123" s="378"/>
      <c r="B123" s="384"/>
      <c r="C123" s="109" t="s">
        <v>46</v>
      </c>
      <c r="D123" s="111">
        <f>'Social acceptance data'!F11</f>
        <v>5</v>
      </c>
      <c r="E123" s="111" t="str">
        <f>'Social acceptance data'!G11</f>
        <v>Likert scale {1 (lowest) - 5 (highest value)}</v>
      </c>
      <c r="F123" s="111">
        <f t="shared" ref="F123:F128" si="13">D123</f>
        <v>5</v>
      </c>
      <c r="G123" s="111">
        <f t="shared" si="11"/>
        <v>1</v>
      </c>
      <c r="H123" s="649"/>
      <c r="I123" s="652"/>
      <c r="J123" s="660"/>
      <c r="K123" s="652"/>
      <c r="L123" s="652"/>
      <c r="M123" s="655"/>
    </row>
    <row r="124" spans="1:13" ht="30" x14ac:dyDescent="0.25">
      <c r="A124" s="378"/>
      <c r="B124" s="384"/>
      <c r="C124" s="109" t="s">
        <v>251</v>
      </c>
      <c r="D124" s="111">
        <f>'Social acceptance data'!F12</f>
        <v>5</v>
      </c>
      <c r="E124" s="111" t="str">
        <f>'Social acceptance data'!G12</f>
        <v>Likert scale {1 (lowest) - 5 (highest value)}</v>
      </c>
      <c r="F124" s="111">
        <f t="shared" si="13"/>
        <v>5</v>
      </c>
      <c r="G124" s="111">
        <f t="shared" si="11"/>
        <v>1</v>
      </c>
      <c r="H124" s="649"/>
      <c r="I124" s="652"/>
      <c r="J124" s="660"/>
      <c r="K124" s="652"/>
      <c r="L124" s="652"/>
      <c r="M124" s="655"/>
    </row>
    <row r="125" spans="1:13" ht="30" x14ac:dyDescent="0.25">
      <c r="A125" s="378"/>
      <c r="B125" s="384"/>
      <c r="C125" s="109" t="s">
        <v>48</v>
      </c>
      <c r="D125" s="111">
        <f>'Social acceptance data'!F13</f>
        <v>5</v>
      </c>
      <c r="E125" s="111" t="str">
        <f>'Social acceptance data'!G13</f>
        <v>Likert scale {1 (lowest) - 5 (highest value)}</v>
      </c>
      <c r="F125" s="111">
        <f t="shared" si="13"/>
        <v>5</v>
      </c>
      <c r="G125" s="111">
        <f t="shared" si="11"/>
        <v>1</v>
      </c>
      <c r="H125" s="649"/>
      <c r="I125" s="652"/>
      <c r="J125" s="660"/>
      <c r="K125" s="652"/>
      <c r="L125" s="652"/>
      <c r="M125" s="655"/>
    </row>
    <row r="126" spans="1:13" ht="20.25" customHeight="1" thickBot="1" x14ac:dyDescent="0.3">
      <c r="A126" s="379"/>
      <c r="B126" s="385"/>
      <c r="C126" s="137" t="s">
        <v>254</v>
      </c>
      <c r="D126" s="113">
        <f>'Social acceptance data'!F14</f>
        <v>5</v>
      </c>
      <c r="E126" s="113" t="str">
        <f>'Social acceptance data'!G14</f>
        <v>Likert scale {1 (lowest) - 5 (highest value)}</v>
      </c>
      <c r="F126" s="113">
        <f t="shared" si="13"/>
        <v>5</v>
      </c>
      <c r="G126" s="113">
        <f t="shared" si="11"/>
        <v>1</v>
      </c>
      <c r="H126" s="650"/>
      <c r="I126" s="653"/>
      <c r="J126" s="661"/>
      <c r="K126" s="653"/>
      <c r="L126" s="653"/>
      <c r="M126" s="656"/>
    </row>
    <row r="127" spans="1:13" ht="15.75" thickBot="1" x14ac:dyDescent="0.3">
      <c r="A127" s="386" t="s">
        <v>49</v>
      </c>
      <c r="B127" s="43" t="s">
        <v>238</v>
      </c>
      <c r="C127" s="43" t="s">
        <v>50</v>
      </c>
      <c r="D127" s="96">
        <f>'User uptake data'!F3</f>
        <v>5</v>
      </c>
      <c r="E127" s="96" t="str">
        <f>'User uptake data'!G3</f>
        <v>Likert scale {1 (lowest) - 5 (highest value)}</v>
      </c>
      <c r="F127" s="96">
        <f t="shared" si="13"/>
        <v>5</v>
      </c>
      <c r="G127" s="96">
        <f t="shared" si="11"/>
        <v>1</v>
      </c>
      <c r="H127" s="140">
        <f>G127</f>
        <v>1</v>
      </c>
      <c r="I127" s="264">
        <f>Weighting!AD73</f>
        <v>6.2531538056928029E-2</v>
      </c>
      <c r="J127" s="264">
        <f>H127*I127</f>
        <v>6.2531538056928029E-2</v>
      </c>
      <c r="K127" s="651">
        <f>J127+J128+J133+J134+J135</f>
        <v>1.9914763259780461</v>
      </c>
      <c r="L127" s="651">
        <f>Weighting!N37</f>
        <v>9.5501812693069038E-2</v>
      </c>
      <c r="M127" s="654">
        <f>K127*L127</f>
        <v>0.19018959906623667</v>
      </c>
    </row>
    <row r="128" spans="1:13" x14ac:dyDescent="0.25">
      <c r="A128" s="387"/>
      <c r="B128" s="389" t="s">
        <v>237</v>
      </c>
      <c r="C128" s="114" t="s">
        <v>51</v>
      </c>
      <c r="D128" s="123">
        <f>'User uptake data'!F4</f>
        <v>5</v>
      </c>
      <c r="E128" s="123" t="str">
        <f>'User uptake data'!G4</f>
        <v>Likert scale {1 (lowest) - 5 (highest value)}</v>
      </c>
      <c r="F128" s="123">
        <f t="shared" si="13"/>
        <v>5</v>
      </c>
      <c r="G128" s="123">
        <f t="shared" si="11"/>
        <v>1</v>
      </c>
      <c r="H128" s="648">
        <f>SUM(G128:G132)</f>
        <v>4.8</v>
      </c>
      <c r="I128" s="651">
        <f>Weighting!AD74</f>
        <v>0.32991575480076912</v>
      </c>
      <c r="J128" s="651">
        <f>H128*I128</f>
        <v>1.5835956230436918</v>
      </c>
      <c r="K128" s="652"/>
      <c r="L128" s="652"/>
      <c r="M128" s="655"/>
    </row>
    <row r="129" spans="1:13" x14ac:dyDescent="0.25">
      <c r="A129" s="387"/>
      <c r="B129" s="390"/>
      <c r="C129" s="106" t="s">
        <v>221</v>
      </c>
      <c r="D129" s="111">
        <f>'User uptake data'!F5</f>
        <v>80</v>
      </c>
      <c r="E129" s="111" t="str">
        <f>'User uptake data'!G5</f>
        <v>Percentage (%)</v>
      </c>
      <c r="F129" s="111">
        <f>D129/20</f>
        <v>4</v>
      </c>
      <c r="G129" s="111">
        <f t="shared" si="11"/>
        <v>0.8</v>
      </c>
      <c r="H129" s="649"/>
      <c r="I129" s="652"/>
      <c r="J129" s="660"/>
      <c r="K129" s="652"/>
      <c r="L129" s="652"/>
      <c r="M129" s="655"/>
    </row>
    <row r="130" spans="1:13" x14ac:dyDescent="0.25">
      <c r="A130" s="387"/>
      <c r="B130" s="390"/>
      <c r="C130" s="106" t="s">
        <v>223</v>
      </c>
      <c r="D130" s="111">
        <f>'User uptake data'!F6</f>
        <v>5</v>
      </c>
      <c r="E130" s="111" t="str">
        <f>'User uptake data'!G6</f>
        <v>Likert scale {1 (lowest) - 5 (highest value)}</v>
      </c>
      <c r="F130" s="111">
        <f>D130</f>
        <v>5</v>
      </c>
      <c r="G130" s="111">
        <f t="shared" si="11"/>
        <v>1</v>
      </c>
      <c r="H130" s="649"/>
      <c r="I130" s="652"/>
      <c r="J130" s="660"/>
      <c r="K130" s="652"/>
      <c r="L130" s="652"/>
      <c r="M130" s="655"/>
    </row>
    <row r="131" spans="1:13" x14ac:dyDescent="0.25">
      <c r="A131" s="387"/>
      <c r="B131" s="390"/>
      <c r="C131" s="106" t="s">
        <v>225</v>
      </c>
      <c r="D131" s="111">
        <f>'User uptake data'!F7</f>
        <v>5</v>
      </c>
      <c r="E131" s="111" t="str">
        <f>'User uptake data'!G7</f>
        <v>Likert scale {1 (lowest) - 5 (highest value)}</v>
      </c>
      <c r="F131" s="111">
        <f t="shared" ref="F131:F132" si="14">D131</f>
        <v>5</v>
      </c>
      <c r="G131" s="111">
        <f t="shared" si="11"/>
        <v>1</v>
      </c>
      <c r="H131" s="649"/>
      <c r="I131" s="652"/>
      <c r="J131" s="660"/>
      <c r="K131" s="652"/>
      <c r="L131" s="652"/>
      <c r="M131" s="655"/>
    </row>
    <row r="132" spans="1:13" ht="15.75" thickBot="1" x14ac:dyDescent="0.3">
      <c r="A132" s="387"/>
      <c r="B132" s="391"/>
      <c r="C132" s="107" t="s">
        <v>227</v>
      </c>
      <c r="D132" s="113">
        <f>'User uptake data'!F8</f>
        <v>5</v>
      </c>
      <c r="E132" s="113" t="str">
        <f>'User uptake data'!G8</f>
        <v>Likert scale {1 (lowest) - 5 (highest value)}</v>
      </c>
      <c r="F132" s="113">
        <f t="shared" si="14"/>
        <v>5</v>
      </c>
      <c r="G132" s="113">
        <f t="shared" si="11"/>
        <v>1</v>
      </c>
      <c r="H132" s="650"/>
      <c r="I132" s="653"/>
      <c r="J132" s="661"/>
      <c r="K132" s="652"/>
      <c r="L132" s="652"/>
      <c r="M132" s="655"/>
    </row>
    <row r="133" spans="1:13" ht="15.75" thickBot="1" x14ac:dyDescent="0.3">
      <c r="A133" s="387"/>
      <c r="B133" s="34" t="s">
        <v>236</v>
      </c>
      <c r="C133" s="34" t="s">
        <v>229</v>
      </c>
      <c r="D133" s="41">
        <f>'User uptake data'!F9</f>
        <v>60</v>
      </c>
      <c r="E133" s="41" t="str">
        <f>'User uptake data'!G9</f>
        <v>Percentage (%)</v>
      </c>
      <c r="F133" s="41">
        <f>D133/20</f>
        <v>3</v>
      </c>
      <c r="G133" s="41">
        <f t="shared" si="11"/>
        <v>0.6</v>
      </c>
      <c r="H133" s="196">
        <f>G133</f>
        <v>0.6</v>
      </c>
      <c r="I133" s="265">
        <f>Weighting!AD75</f>
        <v>8.1618809874882514E-2</v>
      </c>
      <c r="J133" s="265">
        <f>H133*I133</f>
        <v>4.8971285924929504E-2</v>
      </c>
      <c r="K133" s="652"/>
      <c r="L133" s="652"/>
      <c r="M133" s="655"/>
    </row>
    <row r="134" spans="1:13" ht="15.75" thickBot="1" x14ac:dyDescent="0.3">
      <c r="A134" s="387"/>
      <c r="B134" s="43" t="s">
        <v>231</v>
      </c>
      <c r="C134" s="43" t="s">
        <v>213</v>
      </c>
      <c r="D134" s="96">
        <f>'User uptake data'!F10</f>
        <v>60</v>
      </c>
      <c r="E134" s="96" t="str">
        <f>'User uptake data'!G10</f>
        <v>Percentage (%)</v>
      </c>
      <c r="F134" s="96">
        <f>D134/20</f>
        <v>3</v>
      </c>
      <c r="G134" s="96">
        <f t="shared" si="11"/>
        <v>0.6</v>
      </c>
      <c r="H134" s="140">
        <f>G134</f>
        <v>0.6</v>
      </c>
      <c r="I134" s="264">
        <f>Weighting!AD76</f>
        <v>0.33410930318786597</v>
      </c>
      <c r="J134" s="264">
        <f>H134*I134</f>
        <v>0.20046558191271957</v>
      </c>
      <c r="K134" s="652"/>
      <c r="L134" s="652"/>
      <c r="M134" s="655"/>
    </row>
    <row r="135" spans="1:13" ht="15.75" thickBot="1" x14ac:dyDescent="0.3">
      <c r="A135" s="388"/>
      <c r="B135" s="35" t="s">
        <v>233</v>
      </c>
      <c r="C135" s="35" t="s">
        <v>234</v>
      </c>
      <c r="D135" s="42">
        <f>'User uptake data'!F11</f>
        <v>50</v>
      </c>
      <c r="E135" s="42" t="str">
        <f>'User uptake data'!G11</f>
        <v>Percentage (%)</v>
      </c>
      <c r="F135" s="42">
        <f>D135/20</f>
        <v>2.5</v>
      </c>
      <c r="G135" s="42">
        <f t="shared" si="11"/>
        <v>0.5</v>
      </c>
      <c r="H135" s="197">
        <f>G135</f>
        <v>0.5</v>
      </c>
      <c r="I135" s="263">
        <f>Weighting!AD77</f>
        <v>0.19182459407955438</v>
      </c>
      <c r="J135" s="263">
        <f>H135*I135</f>
        <v>9.5912297039777189E-2</v>
      </c>
      <c r="K135" s="653"/>
      <c r="L135" s="653"/>
      <c r="M135" s="656"/>
    </row>
    <row r="136" spans="1:13" x14ac:dyDescent="0.25">
      <c r="A136" s="9"/>
      <c r="B136" s="9"/>
      <c r="C136" s="9"/>
      <c r="D136" s="9"/>
      <c r="E136" s="9"/>
      <c r="F136" s="9"/>
      <c r="G136" s="9"/>
      <c r="H136" s="9"/>
      <c r="I136" s="9"/>
      <c r="J136" s="9"/>
      <c r="K136" s="9"/>
      <c r="L136" s="9"/>
      <c r="M136" s="9"/>
    </row>
    <row r="137" spans="1:13" x14ac:dyDescent="0.25">
      <c r="A137" s="9"/>
      <c r="B137" s="9"/>
      <c r="C137" s="9"/>
      <c r="D137" s="9"/>
      <c r="E137" s="9"/>
      <c r="F137" s="9"/>
      <c r="G137" s="9"/>
      <c r="H137" s="9"/>
      <c r="I137" s="9"/>
      <c r="J137" s="9"/>
      <c r="K137" s="9"/>
      <c r="L137" s="9"/>
      <c r="M137" s="9"/>
    </row>
    <row r="138" spans="1:13" ht="15.75" thickBot="1" x14ac:dyDescent="0.3">
      <c r="A138" s="9"/>
      <c r="B138" s="9"/>
      <c r="C138" s="9"/>
      <c r="D138" s="9"/>
      <c r="E138" s="9"/>
      <c r="F138" s="9"/>
      <c r="G138" s="9"/>
      <c r="H138" s="9"/>
      <c r="I138" s="9"/>
      <c r="J138" s="9"/>
      <c r="K138" s="9"/>
      <c r="L138" s="9"/>
      <c r="M138" s="9"/>
    </row>
    <row r="139" spans="1:13" x14ac:dyDescent="0.25">
      <c r="A139" s="9"/>
      <c r="B139" s="9"/>
      <c r="C139" s="9"/>
      <c r="D139" s="9"/>
      <c r="E139" s="9"/>
      <c r="F139" s="9"/>
      <c r="G139" s="9"/>
      <c r="H139" s="9"/>
      <c r="I139" s="9"/>
      <c r="J139" s="9"/>
      <c r="K139" s="9"/>
      <c r="L139" s="321" t="s">
        <v>55</v>
      </c>
      <c r="M139" s="322" t="s">
        <v>56</v>
      </c>
    </row>
    <row r="140" spans="1:13" x14ac:dyDescent="0.25">
      <c r="A140" s="9"/>
      <c r="B140" s="9"/>
      <c r="C140" s="9"/>
      <c r="D140" s="9"/>
      <c r="E140" s="9"/>
      <c r="F140" s="9"/>
      <c r="G140" s="9"/>
      <c r="H140" s="9"/>
      <c r="I140" s="9"/>
      <c r="J140" s="9"/>
      <c r="K140" s="9"/>
      <c r="L140" s="323" t="s">
        <v>5</v>
      </c>
      <c r="M140" s="324">
        <f>M2</f>
        <v>0.73868565820370324</v>
      </c>
    </row>
    <row r="141" spans="1:13" x14ac:dyDescent="0.25">
      <c r="A141" s="9"/>
      <c r="B141" s="9"/>
      <c r="C141" s="9"/>
      <c r="D141" s="9"/>
      <c r="E141" s="9"/>
      <c r="F141" s="9"/>
      <c r="G141" s="9"/>
      <c r="H141" s="9"/>
      <c r="I141" s="9"/>
      <c r="J141" s="9"/>
      <c r="K141" s="9"/>
      <c r="L141" s="323" t="s">
        <v>12</v>
      </c>
      <c r="M141" s="324">
        <f>M36</f>
        <v>-0.23986556791794592</v>
      </c>
    </row>
    <row r="142" spans="1:13" x14ac:dyDescent="0.25">
      <c r="A142" s="9"/>
      <c r="B142" s="9"/>
      <c r="C142" s="9"/>
      <c r="D142" s="9"/>
      <c r="E142" s="9"/>
      <c r="F142" s="9"/>
      <c r="G142" s="9"/>
      <c r="H142" s="9"/>
      <c r="I142" s="9"/>
      <c r="J142" s="9"/>
      <c r="K142" s="9"/>
      <c r="L142" s="323" t="s">
        <v>57</v>
      </c>
      <c r="M142" s="324">
        <f>M44</f>
        <v>0.49526477094185006</v>
      </c>
    </row>
    <row r="143" spans="1:13" x14ac:dyDescent="0.25">
      <c r="A143" s="9"/>
      <c r="B143" s="9"/>
      <c r="C143" s="9"/>
      <c r="D143" s="9"/>
      <c r="E143" s="9"/>
      <c r="F143" s="9"/>
      <c r="G143" s="9"/>
      <c r="H143" s="9"/>
      <c r="I143" s="9"/>
      <c r="J143" s="9"/>
      <c r="K143" s="9"/>
      <c r="L143" s="323" t="s">
        <v>21</v>
      </c>
      <c r="M143" s="324">
        <f>M71</f>
        <v>0.56079796395048653</v>
      </c>
    </row>
    <row r="144" spans="1:13" x14ac:dyDescent="0.25">
      <c r="A144" s="9"/>
      <c r="B144" s="9"/>
      <c r="C144" s="9"/>
      <c r="D144" s="9"/>
      <c r="E144" s="9"/>
      <c r="F144" s="9"/>
      <c r="G144" s="9"/>
      <c r="H144" s="9"/>
      <c r="I144" s="9"/>
      <c r="J144" s="9"/>
      <c r="K144" s="9"/>
      <c r="L144" s="323" t="s">
        <v>33</v>
      </c>
      <c r="M144" s="324">
        <f>M91</f>
        <v>-6.3438113112192621E-2</v>
      </c>
    </row>
    <row r="145" spans="1:13" x14ac:dyDescent="0.25">
      <c r="A145" s="9"/>
      <c r="B145" s="9"/>
      <c r="C145" s="9"/>
      <c r="D145" s="9"/>
      <c r="E145" s="9"/>
      <c r="F145" s="9"/>
      <c r="G145" s="9"/>
      <c r="H145" s="9"/>
      <c r="I145" s="9"/>
      <c r="J145" s="9"/>
      <c r="K145" s="9"/>
      <c r="L145" s="323" t="s">
        <v>37</v>
      </c>
      <c r="M145" s="324">
        <f>M115</f>
        <v>0.45689184105350888</v>
      </c>
    </row>
    <row r="146" spans="1:13" ht="15.75" thickBot="1" x14ac:dyDescent="0.3">
      <c r="A146" s="9"/>
      <c r="B146" s="9"/>
      <c r="C146" s="9"/>
      <c r="D146" s="9"/>
      <c r="E146" s="9"/>
      <c r="F146" s="9"/>
      <c r="G146" s="9"/>
      <c r="H146" s="9"/>
      <c r="I146" s="9"/>
      <c r="J146" s="9"/>
      <c r="K146" s="9"/>
      <c r="L146" s="325" t="s">
        <v>49</v>
      </c>
      <c r="M146" s="326">
        <f>M127</f>
        <v>0.19018959906623667</v>
      </c>
    </row>
    <row r="147" spans="1:13" x14ac:dyDescent="0.25">
      <c r="A147" s="9"/>
      <c r="B147" s="9"/>
      <c r="C147" s="9"/>
      <c r="D147" s="9"/>
      <c r="E147" s="9"/>
      <c r="F147" s="9"/>
      <c r="G147" s="9"/>
      <c r="H147" s="9"/>
      <c r="I147" s="9"/>
      <c r="J147" s="9"/>
      <c r="K147" s="9"/>
      <c r="L147" s="9"/>
      <c r="M147" s="9"/>
    </row>
    <row r="148" spans="1:13" x14ac:dyDescent="0.25">
      <c r="A148" s="9"/>
      <c r="B148" s="9"/>
      <c r="C148" s="9"/>
      <c r="D148" s="9"/>
      <c r="E148" s="9"/>
      <c r="F148" s="9"/>
      <c r="G148" s="9"/>
      <c r="H148" s="9"/>
      <c r="I148" s="9"/>
      <c r="J148" s="9"/>
      <c r="K148" s="9"/>
      <c r="L148" s="9"/>
      <c r="M148" s="9"/>
    </row>
    <row r="149" spans="1:13" x14ac:dyDescent="0.25">
      <c r="A149" s="9"/>
      <c r="B149" s="9"/>
      <c r="C149" s="9"/>
      <c r="D149" s="9"/>
      <c r="E149" s="9"/>
      <c r="F149" s="9"/>
      <c r="G149" s="9"/>
      <c r="H149" s="9"/>
      <c r="I149" s="9"/>
      <c r="J149" s="9"/>
      <c r="K149" s="9"/>
      <c r="L149" s="9"/>
      <c r="M149" s="9"/>
    </row>
    <row r="150" spans="1:13" x14ac:dyDescent="0.25">
      <c r="A150" s="9"/>
      <c r="B150" s="9"/>
      <c r="C150" s="9"/>
      <c r="D150" s="9"/>
      <c r="E150" s="9"/>
      <c r="F150" s="9"/>
      <c r="G150" s="9"/>
      <c r="H150" s="9"/>
      <c r="I150" s="9"/>
      <c r="J150" s="9"/>
      <c r="K150" s="9"/>
      <c r="L150" s="9"/>
      <c r="M150" s="9"/>
    </row>
    <row r="151" spans="1:13" x14ac:dyDescent="0.25">
      <c r="A151" s="9"/>
      <c r="B151" s="9"/>
      <c r="C151" s="9"/>
      <c r="D151" s="9"/>
      <c r="E151" s="9"/>
      <c r="F151" s="9"/>
      <c r="G151" s="9"/>
      <c r="H151" s="9"/>
      <c r="I151" s="9"/>
      <c r="J151" s="9"/>
      <c r="K151" s="9"/>
      <c r="L151" s="9"/>
      <c r="M151" s="9"/>
    </row>
    <row r="152" spans="1:13" x14ac:dyDescent="0.25">
      <c r="A152" s="9"/>
      <c r="B152" s="9"/>
      <c r="C152" s="9"/>
      <c r="D152" s="9"/>
      <c r="E152" s="9"/>
      <c r="F152" s="9"/>
      <c r="G152" s="9"/>
      <c r="H152" s="9"/>
      <c r="I152" s="9"/>
      <c r="J152" s="9"/>
      <c r="K152" s="9"/>
      <c r="L152" s="9"/>
      <c r="M152" s="9"/>
    </row>
    <row r="153" spans="1:13" x14ac:dyDescent="0.25">
      <c r="A153" s="9"/>
      <c r="B153" s="9"/>
      <c r="C153" s="9"/>
      <c r="D153" s="9"/>
      <c r="E153" s="9"/>
      <c r="F153" s="9"/>
      <c r="G153" s="9"/>
      <c r="H153" s="9"/>
      <c r="I153" s="9"/>
      <c r="J153" s="9"/>
      <c r="K153" s="9"/>
      <c r="L153" s="9"/>
      <c r="M153" s="9"/>
    </row>
    <row r="154" spans="1:13" x14ac:dyDescent="0.25">
      <c r="A154" s="9"/>
      <c r="B154" s="9"/>
      <c r="C154" s="9"/>
      <c r="D154" s="9"/>
      <c r="E154" s="9"/>
      <c r="F154" s="9"/>
      <c r="G154" s="9"/>
      <c r="H154" s="9"/>
      <c r="I154" s="9"/>
      <c r="J154" s="9"/>
      <c r="K154" s="9"/>
      <c r="L154" s="9"/>
      <c r="M154" s="9"/>
    </row>
    <row r="155" spans="1:13" x14ac:dyDescent="0.25">
      <c r="A155" s="9"/>
      <c r="B155" s="9"/>
      <c r="C155" s="9"/>
      <c r="D155" s="9"/>
      <c r="E155" s="9"/>
      <c r="F155" s="9"/>
      <c r="G155" s="9"/>
      <c r="H155" s="9"/>
      <c r="I155" s="9"/>
      <c r="J155" s="9"/>
      <c r="K155" s="9"/>
      <c r="L155" s="9"/>
      <c r="M155" s="9"/>
    </row>
    <row r="156" spans="1:13" x14ac:dyDescent="0.25">
      <c r="A156" s="9"/>
      <c r="B156" s="9"/>
      <c r="C156" s="9"/>
      <c r="D156" s="9"/>
      <c r="E156" s="9"/>
      <c r="F156" s="9"/>
      <c r="G156" s="9"/>
      <c r="H156" s="9"/>
      <c r="I156" s="9"/>
      <c r="J156" s="9"/>
      <c r="K156" s="9"/>
      <c r="L156" s="9"/>
      <c r="M156" s="9"/>
    </row>
    <row r="157" spans="1:13" x14ac:dyDescent="0.25">
      <c r="A157" s="9"/>
      <c r="B157" s="9"/>
      <c r="C157" s="9"/>
      <c r="D157" s="9"/>
      <c r="E157" s="9"/>
      <c r="F157" s="9"/>
      <c r="G157" s="9"/>
      <c r="H157" s="9"/>
      <c r="I157" s="9"/>
      <c r="J157" s="9"/>
      <c r="K157" s="9"/>
      <c r="L157" s="9"/>
      <c r="M157" s="9"/>
    </row>
    <row r="158" spans="1:13" x14ac:dyDescent="0.25">
      <c r="A158" s="9"/>
      <c r="B158" s="9"/>
      <c r="C158" s="9"/>
      <c r="D158" s="9"/>
      <c r="E158" s="9"/>
      <c r="F158" s="9"/>
      <c r="G158" s="9"/>
      <c r="H158" s="9"/>
      <c r="I158" s="9"/>
      <c r="J158" s="9"/>
      <c r="K158" s="9"/>
      <c r="L158" s="9"/>
      <c r="M158" s="9"/>
    </row>
    <row r="159" spans="1:13" x14ac:dyDescent="0.25">
      <c r="A159" s="9"/>
      <c r="B159" s="9"/>
      <c r="C159" s="9"/>
      <c r="D159" s="9"/>
      <c r="E159" s="9"/>
      <c r="F159" s="9"/>
      <c r="G159" s="9"/>
      <c r="H159" s="9"/>
      <c r="I159" s="9"/>
      <c r="J159" s="9"/>
      <c r="K159" s="9"/>
      <c r="L159" s="9"/>
      <c r="M159" s="9"/>
    </row>
    <row r="160" spans="1:13" x14ac:dyDescent="0.25">
      <c r="A160" s="9"/>
      <c r="B160" s="9"/>
      <c r="C160" s="9"/>
      <c r="D160" s="9"/>
      <c r="E160" s="9"/>
      <c r="F160" s="9"/>
      <c r="G160" s="9"/>
      <c r="H160" s="9"/>
      <c r="I160" s="9"/>
      <c r="J160" s="9"/>
      <c r="K160" s="9"/>
      <c r="L160" s="9"/>
      <c r="M160" s="9"/>
    </row>
    <row r="161" spans="1:13" x14ac:dyDescent="0.25">
      <c r="A161" s="9"/>
      <c r="B161" s="9"/>
      <c r="C161" s="9"/>
      <c r="D161" s="9"/>
      <c r="E161" s="9"/>
      <c r="F161" s="9"/>
      <c r="G161" s="9"/>
      <c r="H161" s="9"/>
      <c r="I161" s="9"/>
      <c r="J161" s="9"/>
      <c r="K161" s="9"/>
      <c r="L161" s="9"/>
      <c r="M161" s="9"/>
    </row>
    <row r="162" spans="1:13" x14ac:dyDescent="0.25">
      <c r="A162" s="9"/>
      <c r="B162" s="9"/>
      <c r="C162" s="9"/>
      <c r="D162" s="9"/>
      <c r="E162" s="9"/>
      <c r="F162" s="9"/>
      <c r="G162" s="9"/>
      <c r="H162" s="9"/>
      <c r="I162" s="9"/>
      <c r="J162" s="9"/>
      <c r="K162" s="9"/>
      <c r="L162" s="9"/>
      <c r="M162" s="9"/>
    </row>
    <row r="163" spans="1:13" x14ac:dyDescent="0.25">
      <c r="A163" s="9"/>
      <c r="B163" s="9"/>
      <c r="C163" s="9"/>
      <c r="D163" s="9"/>
      <c r="E163" s="9"/>
      <c r="F163" s="9"/>
      <c r="G163" s="9"/>
      <c r="H163" s="9"/>
      <c r="I163" s="9"/>
      <c r="J163" s="9"/>
      <c r="K163" s="9"/>
      <c r="L163" s="9"/>
      <c r="M163" s="9"/>
    </row>
    <row r="164" spans="1:13" x14ac:dyDescent="0.25">
      <c r="A164" s="9"/>
      <c r="B164" s="9"/>
      <c r="C164" s="9"/>
      <c r="D164" s="9"/>
      <c r="E164" s="9"/>
      <c r="F164" s="9"/>
      <c r="G164" s="9"/>
      <c r="H164" s="9"/>
      <c r="I164" s="9"/>
      <c r="J164" s="9"/>
      <c r="K164" s="9"/>
      <c r="L164" s="9"/>
      <c r="M164" s="9"/>
    </row>
    <row r="165" spans="1:13" x14ac:dyDescent="0.25">
      <c r="A165" s="9"/>
      <c r="B165" s="9"/>
      <c r="C165" s="9"/>
      <c r="D165" s="9"/>
      <c r="E165" s="9"/>
      <c r="F165" s="9"/>
      <c r="G165" s="9"/>
      <c r="H165" s="9"/>
      <c r="I165" s="9"/>
      <c r="J165" s="9"/>
      <c r="K165" s="9"/>
      <c r="L165" s="9"/>
      <c r="M165" s="9"/>
    </row>
    <row r="166" spans="1:13" x14ac:dyDescent="0.25">
      <c r="A166" s="9"/>
      <c r="B166" s="9"/>
      <c r="C166" s="9"/>
      <c r="D166" s="9"/>
      <c r="E166" s="9"/>
      <c r="F166" s="9"/>
      <c r="G166" s="9"/>
      <c r="H166" s="9"/>
      <c r="I166" s="9"/>
      <c r="J166" s="9"/>
      <c r="K166" s="9"/>
      <c r="L166" s="9"/>
      <c r="M166" s="9"/>
    </row>
    <row r="167" spans="1:13" x14ac:dyDescent="0.25">
      <c r="A167" s="9"/>
      <c r="B167" s="9"/>
      <c r="C167" s="9"/>
      <c r="D167" s="9"/>
      <c r="E167" s="9"/>
      <c r="F167" s="9"/>
      <c r="G167" s="9"/>
      <c r="H167" s="9"/>
      <c r="I167" s="9"/>
      <c r="J167" s="9"/>
      <c r="K167" s="9"/>
      <c r="L167" s="9"/>
      <c r="M167" s="9"/>
    </row>
    <row r="168" spans="1:13" x14ac:dyDescent="0.25">
      <c r="A168" s="9"/>
      <c r="B168" s="9"/>
      <c r="C168" s="9"/>
      <c r="D168" s="9"/>
      <c r="E168" s="9"/>
      <c r="F168" s="9"/>
      <c r="G168" s="9"/>
      <c r="H168" s="9"/>
      <c r="I168" s="9"/>
      <c r="J168" s="9"/>
      <c r="K168" s="9"/>
      <c r="L168" s="9"/>
      <c r="M168" s="9"/>
    </row>
    <row r="169" spans="1:13" x14ac:dyDescent="0.25">
      <c r="A169" s="9"/>
      <c r="B169" s="9"/>
      <c r="C169" s="9"/>
      <c r="D169" s="9"/>
      <c r="E169" s="9"/>
      <c r="F169" s="9"/>
      <c r="G169" s="9"/>
      <c r="H169" s="9"/>
      <c r="I169" s="9"/>
      <c r="J169" s="9"/>
      <c r="K169" s="9"/>
      <c r="L169" s="9"/>
      <c r="M169" s="9"/>
    </row>
    <row r="170" spans="1:13" x14ac:dyDescent="0.25">
      <c r="A170" s="9"/>
      <c r="B170" s="9"/>
      <c r="C170" s="9"/>
      <c r="D170" s="9"/>
      <c r="E170" s="9"/>
      <c r="F170" s="9"/>
      <c r="G170" s="9"/>
      <c r="H170" s="9"/>
      <c r="I170" s="9"/>
      <c r="J170" s="9"/>
      <c r="K170" s="9"/>
      <c r="L170" s="9"/>
      <c r="M170" s="9"/>
    </row>
    <row r="171" spans="1:13" x14ac:dyDescent="0.25">
      <c r="A171" s="9"/>
      <c r="B171" s="9"/>
      <c r="C171" s="9"/>
      <c r="D171" s="9"/>
      <c r="E171" s="9"/>
      <c r="F171" s="9"/>
      <c r="G171" s="9"/>
      <c r="H171" s="9"/>
      <c r="I171" s="9"/>
      <c r="J171" s="9"/>
      <c r="K171" s="9"/>
      <c r="L171" s="9"/>
      <c r="M171" s="9"/>
    </row>
    <row r="172" spans="1:13" x14ac:dyDescent="0.25">
      <c r="A172" s="9"/>
      <c r="B172" s="9"/>
      <c r="C172" s="9"/>
      <c r="D172" s="9"/>
      <c r="E172" s="9"/>
      <c r="F172" s="9"/>
      <c r="G172" s="9"/>
      <c r="H172" s="9"/>
      <c r="I172" s="9"/>
      <c r="J172" s="9"/>
      <c r="K172" s="9"/>
      <c r="L172" s="9"/>
      <c r="M172" s="9"/>
    </row>
    <row r="173" spans="1:13" x14ac:dyDescent="0.25">
      <c r="A173" s="9"/>
      <c r="B173" s="9"/>
      <c r="C173" s="9"/>
      <c r="D173" s="9"/>
      <c r="E173" s="9"/>
      <c r="F173" s="9"/>
      <c r="G173" s="9"/>
      <c r="H173" s="9"/>
      <c r="I173" s="9"/>
      <c r="J173" s="9"/>
      <c r="K173" s="9"/>
      <c r="L173" s="9"/>
      <c r="M173" s="9"/>
    </row>
    <row r="174" spans="1:13" x14ac:dyDescent="0.25">
      <c r="A174" s="9"/>
      <c r="B174" s="9"/>
      <c r="C174" s="9"/>
      <c r="D174" s="9"/>
      <c r="E174" s="9"/>
      <c r="F174" s="9"/>
      <c r="G174" s="9"/>
      <c r="H174" s="9"/>
      <c r="I174" s="9"/>
      <c r="J174" s="9"/>
      <c r="K174" s="9"/>
      <c r="L174" s="9"/>
      <c r="M174" s="9"/>
    </row>
    <row r="175" spans="1:13" x14ac:dyDescent="0.25">
      <c r="A175" s="9"/>
      <c r="B175" s="9"/>
      <c r="C175" s="9"/>
      <c r="D175" s="9"/>
      <c r="E175" s="9"/>
      <c r="F175" s="9"/>
      <c r="G175" s="9"/>
      <c r="H175" s="9"/>
      <c r="I175" s="9"/>
      <c r="J175" s="9"/>
      <c r="K175" s="9"/>
      <c r="L175" s="9"/>
      <c r="M175" s="9"/>
    </row>
    <row r="176" spans="1:13" x14ac:dyDescent="0.25">
      <c r="A176" s="9"/>
      <c r="B176" s="9"/>
      <c r="C176" s="9"/>
      <c r="D176" s="9"/>
      <c r="E176" s="9"/>
      <c r="F176" s="9"/>
      <c r="G176" s="9"/>
      <c r="H176" s="9"/>
      <c r="I176" s="9"/>
      <c r="J176" s="9"/>
      <c r="K176" s="9"/>
      <c r="L176" s="9"/>
      <c r="M176" s="9"/>
    </row>
    <row r="177" spans="1:13" x14ac:dyDescent="0.25">
      <c r="A177" s="9"/>
      <c r="B177" s="9"/>
      <c r="C177" s="9"/>
      <c r="D177" s="9"/>
      <c r="E177" s="9"/>
      <c r="F177" s="9"/>
      <c r="G177" s="9"/>
      <c r="H177" s="9"/>
      <c r="I177" s="9"/>
      <c r="J177" s="9"/>
      <c r="K177" s="9"/>
      <c r="L177" s="9"/>
      <c r="M177" s="9"/>
    </row>
    <row r="178" spans="1:13" x14ac:dyDescent="0.25">
      <c r="A178" s="9"/>
      <c r="B178" s="9"/>
      <c r="C178" s="9"/>
      <c r="D178" s="9"/>
      <c r="E178" s="9"/>
      <c r="F178" s="9"/>
      <c r="G178" s="9"/>
      <c r="H178" s="9"/>
      <c r="I178" s="9"/>
      <c r="J178" s="9"/>
      <c r="K178" s="9"/>
      <c r="L178" s="9"/>
      <c r="M178" s="9"/>
    </row>
    <row r="179" spans="1:13" x14ac:dyDescent="0.25">
      <c r="A179" s="9"/>
      <c r="B179" s="9"/>
      <c r="C179" s="9"/>
      <c r="D179" s="9"/>
      <c r="E179" s="9"/>
      <c r="F179" s="9"/>
      <c r="G179" s="9"/>
      <c r="H179" s="9"/>
      <c r="I179" s="9"/>
      <c r="J179" s="9"/>
      <c r="K179" s="9"/>
      <c r="L179" s="9"/>
      <c r="M179" s="9"/>
    </row>
    <row r="180" spans="1:13" x14ac:dyDescent="0.25">
      <c r="A180" s="9"/>
      <c r="B180" s="9"/>
      <c r="C180" s="9"/>
      <c r="D180" s="9"/>
      <c r="E180" s="9"/>
      <c r="F180" s="9"/>
      <c r="G180" s="9"/>
      <c r="H180" s="9"/>
      <c r="I180" s="9"/>
      <c r="J180" s="9"/>
      <c r="K180" s="9"/>
      <c r="L180" s="9"/>
      <c r="M180" s="9"/>
    </row>
    <row r="181" spans="1:13" x14ac:dyDescent="0.25">
      <c r="A181" s="9"/>
      <c r="B181" s="9"/>
      <c r="C181" s="9"/>
      <c r="D181" s="9"/>
      <c r="E181" s="9"/>
      <c r="F181" s="9"/>
      <c r="G181" s="9"/>
      <c r="H181" s="9"/>
      <c r="I181" s="9"/>
      <c r="J181" s="9"/>
      <c r="K181" s="9"/>
      <c r="L181" s="9"/>
      <c r="M181" s="9"/>
    </row>
    <row r="182" spans="1:13" x14ac:dyDescent="0.25">
      <c r="A182" s="9"/>
      <c r="B182" s="9"/>
      <c r="C182" s="9"/>
      <c r="D182" s="9"/>
      <c r="E182" s="9"/>
      <c r="F182" s="9"/>
      <c r="G182" s="9"/>
      <c r="H182" s="9"/>
      <c r="I182" s="9"/>
      <c r="J182" s="9"/>
      <c r="K182" s="9"/>
      <c r="L182" s="9"/>
      <c r="M182" s="9"/>
    </row>
    <row r="183" spans="1:13" x14ac:dyDescent="0.25">
      <c r="A183" s="9"/>
      <c r="B183" s="9"/>
      <c r="C183" s="9"/>
      <c r="D183" s="9"/>
      <c r="E183" s="9"/>
      <c r="F183" s="9"/>
      <c r="G183" s="9"/>
      <c r="H183" s="9"/>
      <c r="I183" s="9"/>
      <c r="J183" s="9"/>
      <c r="K183" s="9"/>
      <c r="L183" s="9"/>
      <c r="M183" s="9"/>
    </row>
    <row r="184" spans="1:13" x14ac:dyDescent="0.25">
      <c r="A184" s="9"/>
      <c r="B184" s="9"/>
      <c r="C184" s="9"/>
      <c r="D184" s="9"/>
      <c r="E184" s="9"/>
      <c r="F184" s="9"/>
      <c r="G184" s="9"/>
      <c r="H184" s="9"/>
      <c r="I184" s="9"/>
      <c r="J184" s="9"/>
      <c r="K184" s="9"/>
      <c r="L184" s="9"/>
      <c r="M184" s="9"/>
    </row>
    <row r="185" spans="1:13" x14ac:dyDescent="0.25">
      <c r="A185" s="9"/>
      <c r="B185" s="9"/>
      <c r="C185" s="9"/>
      <c r="D185" s="9"/>
      <c r="E185" s="9"/>
      <c r="F185" s="9"/>
      <c r="G185" s="9"/>
      <c r="H185" s="9"/>
      <c r="I185" s="9"/>
      <c r="J185" s="9"/>
      <c r="K185" s="9"/>
      <c r="L185" s="9"/>
      <c r="M185" s="9"/>
    </row>
    <row r="186" spans="1:13" x14ac:dyDescent="0.25">
      <c r="A186" s="9"/>
      <c r="B186" s="9"/>
      <c r="C186" s="9"/>
      <c r="D186" s="9"/>
      <c r="E186" s="9"/>
      <c r="F186" s="9"/>
      <c r="G186" s="9"/>
      <c r="H186" s="9"/>
      <c r="I186" s="9"/>
      <c r="J186" s="9"/>
      <c r="K186" s="9"/>
      <c r="L186" s="9"/>
      <c r="M186" s="9"/>
    </row>
    <row r="187" spans="1:13" x14ac:dyDescent="0.25">
      <c r="A187" s="9"/>
      <c r="B187" s="9"/>
      <c r="C187" s="9"/>
      <c r="D187" s="9"/>
      <c r="E187" s="9"/>
      <c r="F187" s="9"/>
      <c r="G187" s="9"/>
      <c r="H187" s="9"/>
      <c r="I187" s="9"/>
      <c r="J187" s="9"/>
      <c r="K187" s="9"/>
      <c r="L187" s="9"/>
      <c r="M187" s="9"/>
    </row>
    <row r="188" spans="1:13" x14ac:dyDescent="0.25">
      <c r="A188" s="9"/>
      <c r="B188" s="9"/>
      <c r="C188" s="9"/>
      <c r="D188" s="9"/>
      <c r="E188" s="9"/>
      <c r="F188" s="9"/>
      <c r="G188" s="9"/>
      <c r="H188" s="9"/>
      <c r="I188" s="9"/>
      <c r="J188" s="9"/>
      <c r="K188" s="9"/>
      <c r="L188" s="9"/>
      <c r="M188" s="9"/>
    </row>
    <row r="189" spans="1:13" x14ac:dyDescent="0.25">
      <c r="A189" s="9"/>
      <c r="B189" s="9"/>
      <c r="C189" s="9"/>
      <c r="D189" s="9"/>
      <c r="E189" s="9"/>
      <c r="F189" s="9"/>
      <c r="G189" s="9"/>
      <c r="H189" s="9"/>
      <c r="I189" s="9"/>
      <c r="J189" s="9"/>
      <c r="K189" s="9"/>
      <c r="L189" s="9"/>
      <c r="M189" s="9"/>
    </row>
    <row r="190" spans="1:13" x14ac:dyDescent="0.25">
      <c r="A190" s="9"/>
      <c r="B190" s="9"/>
      <c r="C190" s="9"/>
      <c r="D190" s="9"/>
      <c r="E190" s="9"/>
      <c r="F190" s="9"/>
      <c r="G190" s="9"/>
      <c r="H190" s="9"/>
      <c r="I190" s="9"/>
      <c r="J190" s="9"/>
      <c r="K190" s="9"/>
      <c r="L190" s="9"/>
      <c r="M190" s="9"/>
    </row>
    <row r="191" spans="1:13" x14ac:dyDescent="0.25">
      <c r="A191" s="9"/>
      <c r="B191" s="9"/>
      <c r="C191" s="9"/>
      <c r="D191" s="9"/>
      <c r="E191" s="9"/>
      <c r="F191" s="9"/>
      <c r="G191" s="9"/>
      <c r="H191" s="9"/>
      <c r="I191" s="9"/>
      <c r="J191" s="9"/>
      <c r="K191" s="9"/>
      <c r="L191" s="9"/>
      <c r="M191" s="9"/>
    </row>
    <row r="192" spans="1:13" x14ac:dyDescent="0.25">
      <c r="A192" s="9"/>
      <c r="B192" s="9"/>
      <c r="C192" s="9"/>
      <c r="D192" s="9"/>
      <c r="E192" s="9"/>
      <c r="F192" s="9"/>
      <c r="G192" s="9"/>
      <c r="H192" s="9"/>
      <c r="I192" s="9"/>
      <c r="J192" s="9"/>
      <c r="K192" s="9"/>
      <c r="L192" s="9"/>
      <c r="M192" s="9"/>
    </row>
    <row r="193" spans="1:13" x14ac:dyDescent="0.25">
      <c r="A193" s="9"/>
      <c r="B193" s="9"/>
      <c r="C193" s="9"/>
      <c r="D193" s="9"/>
      <c r="E193" s="9"/>
      <c r="F193" s="9"/>
      <c r="G193" s="9"/>
      <c r="H193" s="9"/>
      <c r="I193" s="9"/>
      <c r="J193" s="9"/>
      <c r="K193" s="9"/>
      <c r="L193" s="9"/>
      <c r="M193" s="9"/>
    </row>
    <row r="194" spans="1:13" x14ac:dyDescent="0.25">
      <c r="A194" s="9"/>
      <c r="B194" s="9"/>
      <c r="C194" s="9"/>
      <c r="D194" s="9"/>
      <c r="E194" s="9"/>
      <c r="F194" s="9"/>
      <c r="G194" s="9"/>
      <c r="H194" s="9"/>
      <c r="I194" s="9"/>
      <c r="J194" s="9"/>
      <c r="K194" s="9"/>
      <c r="L194" s="9"/>
      <c r="M194" s="9"/>
    </row>
    <row r="195" spans="1:13" x14ac:dyDescent="0.25">
      <c r="A195" s="9"/>
      <c r="B195" s="9"/>
      <c r="C195" s="9"/>
      <c r="D195" s="9"/>
      <c r="E195" s="9"/>
      <c r="F195" s="9"/>
      <c r="G195" s="9"/>
      <c r="H195" s="9"/>
      <c r="I195" s="9"/>
      <c r="J195" s="9"/>
      <c r="K195" s="9"/>
      <c r="L195" s="9"/>
      <c r="M195" s="9"/>
    </row>
    <row r="196" spans="1:13" x14ac:dyDescent="0.25">
      <c r="A196" s="9"/>
      <c r="B196" s="9"/>
      <c r="C196" s="9"/>
      <c r="D196" s="9"/>
      <c r="E196" s="9"/>
      <c r="F196" s="9"/>
      <c r="G196" s="9"/>
      <c r="H196" s="9"/>
      <c r="I196" s="9"/>
      <c r="J196" s="9"/>
      <c r="K196" s="9"/>
      <c r="L196" s="9"/>
      <c r="M196" s="9"/>
    </row>
    <row r="197" spans="1:13" x14ac:dyDescent="0.25">
      <c r="A197" s="9"/>
      <c r="B197" s="9"/>
      <c r="C197" s="9"/>
      <c r="D197" s="9"/>
      <c r="E197" s="9"/>
      <c r="F197" s="9"/>
      <c r="G197" s="9"/>
      <c r="H197" s="9"/>
      <c r="I197" s="9"/>
      <c r="J197" s="9"/>
      <c r="K197" s="9"/>
      <c r="L197" s="9"/>
      <c r="M197" s="9"/>
    </row>
    <row r="198" spans="1:13" x14ac:dyDescent="0.25">
      <c r="A198" s="9"/>
      <c r="B198" s="9"/>
      <c r="C198" s="9"/>
      <c r="D198" s="9"/>
      <c r="E198" s="9"/>
      <c r="F198" s="9"/>
      <c r="G198" s="9"/>
      <c r="H198" s="9"/>
      <c r="I198" s="9"/>
      <c r="J198" s="9"/>
      <c r="K198" s="9"/>
      <c r="L198" s="9"/>
      <c r="M198" s="9"/>
    </row>
    <row r="199" spans="1:13" x14ac:dyDescent="0.25">
      <c r="A199" s="9"/>
      <c r="B199" s="9"/>
      <c r="C199" s="9"/>
      <c r="D199" s="9"/>
      <c r="E199" s="9"/>
      <c r="F199" s="9"/>
      <c r="G199" s="9"/>
      <c r="H199" s="9"/>
      <c r="I199" s="9"/>
      <c r="J199" s="9"/>
      <c r="K199" s="9"/>
      <c r="L199" s="9"/>
      <c r="M199" s="9"/>
    </row>
    <row r="200" spans="1:13" x14ac:dyDescent="0.25">
      <c r="A200" s="9"/>
      <c r="B200" s="9"/>
      <c r="C200" s="9"/>
      <c r="D200" s="9"/>
      <c r="E200" s="9"/>
      <c r="F200" s="9"/>
      <c r="G200" s="9"/>
      <c r="H200" s="9"/>
      <c r="I200" s="9"/>
      <c r="J200" s="9"/>
      <c r="K200" s="9"/>
      <c r="L200" s="9"/>
      <c r="M200" s="9"/>
    </row>
    <row r="201" spans="1:13" x14ac:dyDescent="0.25">
      <c r="A201" s="9"/>
      <c r="B201" s="9"/>
      <c r="C201" s="9"/>
      <c r="D201" s="9"/>
      <c r="E201" s="9"/>
      <c r="F201" s="9"/>
      <c r="G201" s="9"/>
      <c r="H201" s="9"/>
      <c r="I201" s="9"/>
      <c r="J201" s="9"/>
      <c r="K201" s="9"/>
      <c r="L201" s="9"/>
      <c r="M201" s="9"/>
    </row>
    <row r="202" spans="1:13" x14ac:dyDescent="0.25">
      <c r="A202" s="9"/>
      <c r="B202" s="9"/>
      <c r="C202" s="9"/>
      <c r="D202" s="9"/>
      <c r="E202" s="9"/>
      <c r="F202" s="9"/>
      <c r="G202" s="9"/>
      <c r="H202" s="9"/>
      <c r="I202" s="9"/>
      <c r="J202" s="9"/>
      <c r="K202" s="9"/>
      <c r="L202" s="9"/>
      <c r="M202" s="9"/>
    </row>
    <row r="203" spans="1:13" x14ac:dyDescent="0.25">
      <c r="A203" s="9"/>
      <c r="B203" s="9"/>
      <c r="C203" s="9"/>
      <c r="D203" s="9"/>
      <c r="E203" s="9"/>
      <c r="F203" s="9"/>
      <c r="G203" s="9"/>
      <c r="H203" s="9"/>
      <c r="I203" s="9"/>
      <c r="J203" s="9"/>
      <c r="K203" s="9"/>
      <c r="L203" s="9"/>
      <c r="M203" s="9"/>
    </row>
    <row r="204" spans="1:13" x14ac:dyDescent="0.25">
      <c r="A204" s="9"/>
      <c r="B204" s="9"/>
      <c r="C204" s="9"/>
      <c r="D204" s="9"/>
      <c r="E204" s="9"/>
      <c r="F204" s="9"/>
      <c r="G204" s="9"/>
      <c r="H204" s="9"/>
      <c r="I204" s="9"/>
      <c r="J204" s="9"/>
      <c r="K204" s="9"/>
      <c r="L204" s="9"/>
      <c r="M204" s="9"/>
    </row>
    <row r="205" spans="1:13" x14ac:dyDescent="0.25">
      <c r="A205" s="9"/>
      <c r="B205" s="9"/>
      <c r="C205" s="9"/>
      <c r="D205" s="9"/>
      <c r="E205" s="9"/>
      <c r="F205" s="9"/>
      <c r="G205" s="9"/>
      <c r="H205" s="9"/>
      <c r="I205" s="9"/>
      <c r="J205" s="9"/>
      <c r="K205" s="9"/>
      <c r="L205" s="9"/>
      <c r="M205" s="9"/>
    </row>
    <row r="206" spans="1:13" x14ac:dyDescent="0.25">
      <c r="A206" s="9"/>
      <c r="B206" s="9"/>
      <c r="C206" s="9"/>
      <c r="D206" s="9"/>
      <c r="E206" s="9"/>
      <c r="F206" s="9"/>
      <c r="G206" s="9"/>
      <c r="H206" s="9"/>
      <c r="I206" s="9"/>
      <c r="J206" s="9"/>
      <c r="K206" s="9"/>
      <c r="L206" s="9"/>
      <c r="M206" s="9"/>
    </row>
    <row r="207" spans="1:13" x14ac:dyDescent="0.25">
      <c r="A207" s="9"/>
      <c r="B207" s="9"/>
      <c r="C207" s="9"/>
      <c r="D207" s="9"/>
      <c r="E207" s="9"/>
      <c r="F207" s="9"/>
      <c r="G207" s="9"/>
      <c r="H207" s="9"/>
      <c r="I207" s="9"/>
      <c r="J207" s="9"/>
      <c r="K207" s="9"/>
      <c r="L207" s="9"/>
      <c r="M207" s="9"/>
    </row>
    <row r="208" spans="1:13" x14ac:dyDescent="0.25">
      <c r="A208" s="9"/>
      <c r="B208" s="9"/>
      <c r="C208" s="9"/>
      <c r="D208" s="9"/>
      <c r="E208" s="9"/>
      <c r="F208" s="9"/>
      <c r="G208" s="9"/>
      <c r="H208" s="9"/>
      <c r="I208" s="9"/>
      <c r="J208" s="9"/>
      <c r="K208" s="9"/>
      <c r="L208" s="9"/>
      <c r="M208" s="9"/>
    </row>
    <row r="209" spans="1:13" x14ac:dyDescent="0.25">
      <c r="A209" s="9"/>
      <c r="B209" s="9"/>
      <c r="C209" s="9"/>
      <c r="D209" s="9"/>
      <c r="E209" s="9"/>
      <c r="F209" s="9"/>
      <c r="G209" s="9"/>
      <c r="H209" s="9"/>
      <c r="I209" s="9"/>
      <c r="J209" s="9"/>
      <c r="K209" s="9"/>
      <c r="L209" s="9"/>
      <c r="M209" s="9"/>
    </row>
    <row r="210" spans="1:13" x14ac:dyDescent="0.25">
      <c r="A210" s="9"/>
      <c r="B210" s="9"/>
      <c r="C210" s="9"/>
      <c r="D210" s="9"/>
      <c r="E210" s="9"/>
      <c r="F210" s="9"/>
      <c r="G210" s="9"/>
      <c r="H210" s="9"/>
      <c r="I210" s="9"/>
      <c r="J210" s="9"/>
      <c r="K210" s="9"/>
      <c r="L210" s="9"/>
      <c r="M210" s="9"/>
    </row>
    <row r="211" spans="1:13" x14ac:dyDescent="0.25">
      <c r="A211" s="9"/>
      <c r="B211" s="9"/>
      <c r="C211" s="9"/>
      <c r="D211" s="9"/>
      <c r="E211" s="9"/>
      <c r="F211" s="9"/>
      <c r="G211" s="9"/>
      <c r="H211" s="9"/>
      <c r="I211" s="9"/>
      <c r="J211" s="9"/>
      <c r="K211" s="9"/>
      <c r="L211" s="9"/>
      <c r="M211" s="9"/>
    </row>
    <row r="212" spans="1:13" x14ac:dyDescent="0.25">
      <c r="A212" s="9"/>
      <c r="B212" s="9"/>
      <c r="C212" s="9"/>
      <c r="D212" s="9"/>
      <c r="E212" s="9"/>
      <c r="F212" s="9"/>
      <c r="G212" s="9"/>
      <c r="H212" s="9"/>
      <c r="I212" s="9"/>
      <c r="J212" s="9"/>
      <c r="K212" s="9"/>
      <c r="L212" s="9"/>
      <c r="M212" s="9"/>
    </row>
    <row r="213" spans="1:13" x14ac:dyDescent="0.25">
      <c r="A213" s="9"/>
      <c r="B213" s="9"/>
      <c r="C213" s="9"/>
      <c r="D213" s="9"/>
      <c r="E213" s="9"/>
      <c r="F213" s="9"/>
      <c r="G213" s="9"/>
      <c r="H213" s="9"/>
      <c r="I213" s="9"/>
      <c r="J213" s="9"/>
      <c r="K213" s="9"/>
      <c r="L213" s="9"/>
      <c r="M213" s="9"/>
    </row>
    <row r="214" spans="1:13" x14ac:dyDescent="0.25">
      <c r="A214" s="9"/>
      <c r="B214" s="9"/>
      <c r="C214" s="9"/>
      <c r="D214" s="9"/>
      <c r="E214" s="9"/>
      <c r="F214" s="9"/>
      <c r="G214" s="9"/>
      <c r="H214" s="9"/>
      <c r="I214" s="9"/>
      <c r="J214" s="9"/>
      <c r="K214" s="9"/>
      <c r="L214" s="9"/>
      <c r="M214" s="9"/>
    </row>
    <row r="215" spans="1:13" x14ac:dyDescent="0.25">
      <c r="A215" s="9"/>
      <c r="B215" s="9"/>
      <c r="C215" s="9"/>
      <c r="D215" s="9"/>
      <c r="E215" s="9"/>
      <c r="F215" s="9"/>
      <c r="G215" s="9"/>
      <c r="H215" s="9"/>
      <c r="I215" s="9"/>
      <c r="J215" s="9"/>
      <c r="K215" s="9"/>
      <c r="L215" s="9"/>
      <c r="M215" s="9"/>
    </row>
    <row r="216" spans="1:13" x14ac:dyDescent="0.25">
      <c r="A216" s="9"/>
      <c r="B216" s="9"/>
      <c r="C216" s="9"/>
      <c r="D216" s="9"/>
      <c r="E216" s="9"/>
      <c r="F216" s="9"/>
      <c r="G216" s="9"/>
      <c r="H216" s="9"/>
      <c r="I216" s="9"/>
      <c r="J216" s="9"/>
      <c r="K216" s="9"/>
      <c r="L216" s="9"/>
      <c r="M216" s="9"/>
    </row>
    <row r="217" spans="1:13" x14ac:dyDescent="0.25">
      <c r="A217" s="9"/>
      <c r="B217" s="9"/>
      <c r="C217" s="9"/>
      <c r="D217" s="9"/>
      <c r="E217" s="9"/>
      <c r="F217" s="9"/>
      <c r="G217" s="9"/>
      <c r="H217" s="9"/>
      <c r="I217" s="9"/>
      <c r="J217" s="9"/>
      <c r="K217" s="9"/>
      <c r="L217" s="9"/>
      <c r="M217" s="9"/>
    </row>
    <row r="218" spans="1:13" x14ac:dyDescent="0.25">
      <c r="A218" s="9"/>
      <c r="B218" s="9"/>
      <c r="C218" s="9"/>
      <c r="D218" s="9"/>
      <c r="E218" s="9"/>
      <c r="F218" s="9"/>
      <c r="G218" s="9"/>
      <c r="H218" s="9"/>
      <c r="I218" s="9"/>
      <c r="J218" s="9"/>
      <c r="K218" s="9"/>
      <c r="L218" s="9"/>
      <c r="M218" s="9"/>
    </row>
    <row r="219" spans="1:13" x14ac:dyDescent="0.25">
      <c r="A219" s="9"/>
      <c r="B219" s="9"/>
      <c r="C219" s="9"/>
      <c r="D219" s="9"/>
      <c r="E219" s="9"/>
      <c r="F219" s="9"/>
      <c r="G219" s="9"/>
      <c r="H219" s="9"/>
      <c r="I219" s="9"/>
      <c r="J219" s="9"/>
      <c r="K219" s="9"/>
      <c r="L219" s="9"/>
      <c r="M219" s="9"/>
    </row>
    <row r="220" spans="1:13" x14ac:dyDescent="0.25">
      <c r="A220" s="9"/>
      <c r="B220" s="9"/>
      <c r="C220" s="9"/>
      <c r="D220" s="9"/>
      <c r="E220" s="9"/>
      <c r="F220" s="9"/>
      <c r="G220" s="9"/>
      <c r="H220" s="9"/>
      <c r="I220" s="9"/>
      <c r="J220" s="9"/>
      <c r="K220" s="9"/>
      <c r="L220" s="9"/>
      <c r="M220" s="9"/>
    </row>
    <row r="221" spans="1:13" x14ac:dyDescent="0.25">
      <c r="A221" s="9"/>
      <c r="B221" s="9"/>
      <c r="C221" s="9"/>
      <c r="D221" s="9"/>
      <c r="E221" s="9"/>
      <c r="F221" s="9"/>
      <c r="G221" s="9"/>
      <c r="H221" s="9"/>
      <c r="I221" s="9"/>
      <c r="J221" s="9"/>
      <c r="K221" s="9"/>
      <c r="L221" s="9"/>
      <c r="M221" s="9"/>
    </row>
    <row r="222" spans="1:13" x14ac:dyDescent="0.25">
      <c r="A222" s="9"/>
      <c r="B222" s="9"/>
      <c r="C222" s="9"/>
      <c r="D222" s="9"/>
      <c r="E222" s="9"/>
      <c r="F222" s="9"/>
      <c r="G222" s="9"/>
      <c r="H222" s="9"/>
      <c r="I222" s="9"/>
      <c r="J222" s="9"/>
      <c r="K222" s="9"/>
      <c r="L222" s="9"/>
      <c r="M222" s="9"/>
    </row>
    <row r="223" spans="1:13" x14ac:dyDescent="0.25">
      <c r="A223" s="9"/>
      <c r="B223" s="9"/>
      <c r="C223" s="9"/>
      <c r="D223" s="9"/>
      <c r="E223" s="9"/>
      <c r="F223" s="9"/>
      <c r="G223" s="9"/>
      <c r="H223" s="9"/>
      <c r="I223" s="9"/>
      <c r="J223" s="9"/>
      <c r="K223" s="9"/>
      <c r="L223" s="9"/>
      <c r="M223" s="9"/>
    </row>
    <row r="224" spans="1:13" x14ac:dyDescent="0.25">
      <c r="A224" s="9"/>
      <c r="B224" s="9"/>
      <c r="C224" s="9"/>
      <c r="D224" s="9"/>
      <c r="E224" s="9"/>
      <c r="F224" s="9"/>
      <c r="G224" s="9"/>
      <c r="H224" s="9"/>
      <c r="I224" s="9"/>
      <c r="J224" s="9"/>
      <c r="K224" s="9"/>
      <c r="L224" s="9"/>
      <c r="M224" s="9"/>
    </row>
    <row r="225" spans="1:13" x14ac:dyDescent="0.25">
      <c r="A225" s="9"/>
      <c r="B225" s="9"/>
      <c r="C225" s="9"/>
      <c r="D225" s="9"/>
      <c r="E225" s="9"/>
      <c r="F225" s="9"/>
      <c r="G225" s="9"/>
      <c r="H225" s="9"/>
      <c r="I225" s="9"/>
      <c r="J225" s="9"/>
      <c r="K225" s="9"/>
      <c r="L225" s="9"/>
      <c r="M225" s="9"/>
    </row>
    <row r="226" spans="1:13" x14ac:dyDescent="0.25">
      <c r="A226" s="9"/>
      <c r="B226" s="9"/>
      <c r="C226" s="9"/>
      <c r="D226" s="9"/>
      <c r="E226" s="9"/>
      <c r="F226" s="9"/>
      <c r="G226" s="9"/>
      <c r="H226" s="9"/>
      <c r="I226" s="9"/>
      <c r="J226" s="9"/>
      <c r="K226" s="9"/>
      <c r="L226" s="9"/>
      <c r="M226" s="9"/>
    </row>
    <row r="227" spans="1:13" x14ac:dyDescent="0.25">
      <c r="A227" s="9"/>
      <c r="B227" s="9"/>
      <c r="C227" s="9"/>
      <c r="D227" s="9"/>
      <c r="E227" s="9"/>
      <c r="F227" s="9"/>
      <c r="G227" s="9"/>
      <c r="H227" s="9"/>
      <c r="I227" s="9"/>
      <c r="J227" s="9"/>
      <c r="K227" s="9"/>
      <c r="L227" s="9"/>
      <c r="M227" s="9"/>
    </row>
    <row r="228" spans="1:13" x14ac:dyDescent="0.25">
      <c r="A228" s="9"/>
      <c r="B228" s="9"/>
      <c r="C228" s="9"/>
      <c r="D228" s="9"/>
      <c r="E228" s="9"/>
      <c r="F228" s="9"/>
      <c r="G228" s="9"/>
      <c r="H228" s="9"/>
      <c r="I228" s="9"/>
      <c r="J228" s="9"/>
      <c r="K228" s="9"/>
      <c r="L228" s="9"/>
      <c r="M228" s="9"/>
    </row>
    <row r="229" spans="1:13" x14ac:dyDescent="0.25">
      <c r="A229" s="9"/>
      <c r="B229" s="9"/>
      <c r="C229" s="9"/>
      <c r="D229" s="9"/>
      <c r="E229" s="9"/>
      <c r="F229" s="9"/>
      <c r="G229" s="9"/>
      <c r="H229" s="9"/>
      <c r="I229" s="9"/>
      <c r="J229" s="9"/>
      <c r="K229" s="9"/>
      <c r="L229" s="9"/>
      <c r="M229" s="9"/>
    </row>
    <row r="230" spans="1:13" x14ac:dyDescent="0.25">
      <c r="A230" s="9"/>
      <c r="B230" s="9"/>
      <c r="C230" s="9"/>
      <c r="D230" s="9"/>
      <c r="E230" s="9"/>
      <c r="F230" s="9"/>
      <c r="G230" s="9"/>
      <c r="H230" s="9"/>
      <c r="I230" s="9"/>
      <c r="J230" s="9"/>
      <c r="K230" s="9"/>
      <c r="L230" s="9"/>
      <c r="M230" s="9"/>
    </row>
    <row r="231" spans="1:13" x14ac:dyDescent="0.25">
      <c r="A231" s="9"/>
      <c r="B231" s="9"/>
      <c r="C231" s="9"/>
      <c r="D231" s="9"/>
      <c r="E231" s="9"/>
      <c r="F231" s="9"/>
      <c r="G231" s="9"/>
      <c r="H231" s="9"/>
      <c r="I231" s="9"/>
      <c r="J231" s="9"/>
      <c r="K231" s="9"/>
      <c r="L231" s="9"/>
      <c r="M231" s="9"/>
    </row>
    <row r="232" spans="1:13" x14ac:dyDescent="0.25">
      <c r="A232" s="9"/>
      <c r="B232" s="9"/>
      <c r="C232" s="9"/>
      <c r="D232" s="9"/>
      <c r="E232" s="9"/>
      <c r="F232" s="9"/>
      <c r="G232" s="9"/>
      <c r="H232" s="9"/>
      <c r="I232" s="9"/>
      <c r="J232" s="9"/>
      <c r="K232" s="9"/>
      <c r="L232" s="9"/>
      <c r="M232" s="9"/>
    </row>
    <row r="233" spans="1:13" x14ac:dyDescent="0.25">
      <c r="A233" s="9"/>
      <c r="B233" s="9"/>
      <c r="C233" s="9"/>
      <c r="D233" s="9"/>
      <c r="E233" s="9"/>
      <c r="F233" s="9"/>
      <c r="G233" s="9"/>
      <c r="H233" s="9"/>
      <c r="I233" s="9"/>
      <c r="J233" s="9"/>
      <c r="K233" s="9"/>
      <c r="L233" s="9"/>
      <c r="M233" s="9"/>
    </row>
    <row r="234" spans="1:13" x14ac:dyDescent="0.25">
      <c r="A234" s="9"/>
      <c r="B234" s="9"/>
      <c r="C234" s="9"/>
      <c r="D234" s="9"/>
      <c r="E234" s="9"/>
      <c r="F234" s="9"/>
      <c r="G234" s="9"/>
      <c r="H234" s="9"/>
      <c r="I234" s="9"/>
      <c r="J234" s="9"/>
      <c r="K234" s="9"/>
      <c r="L234" s="9"/>
      <c r="M234" s="9"/>
    </row>
    <row r="235" spans="1:13" x14ac:dyDescent="0.25">
      <c r="A235" s="9"/>
      <c r="B235" s="9"/>
      <c r="C235" s="9"/>
      <c r="D235" s="9"/>
      <c r="E235" s="9"/>
      <c r="F235" s="9"/>
      <c r="G235" s="9"/>
      <c r="H235" s="9"/>
      <c r="I235" s="9"/>
      <c r="J235" s="9"/>
      <c r="K235" s="9"/>
      <c r="L235" s="9"/>
      <c r="M235" s="9"/>
    </row>
    <row r="236" spans="1:13" x14ac:dyDescent="0.25">
      <c r="A236" s="9"/>
      <c r="B236" s="9"/>
      <c r="C236" s="9"/>
      <c r="D236" s="9"/>
      <c r="E236" s="9"/>
      <c r="F236" s="9"/>
      <c r="G236" s="9"/>
      <c r="H236" s="9"/>
      <c r="I236" s="9"/>
      <c r="J236" s="9"/>
      <c r="K236" s="9"/>
      <c r="L236" s="9"/>
      <c r="M236" s="9"/>
    </row>
    <row r="237" spans="1:13" x14ac:dyDescent="0.25">
      <c r="A237" s="9"/>
      <c r="B237" s="9"/>
      <c r="C237" s="9"/>
      <c r="D237" s="9"/>
      <c r="E237" s="9"/>
      <c r="F237" s="9"/>
      <c r="G237" s="9"/>
      <c r="H237" s="9"/>
      <c r="I237" s="9"/>
      <c r="J237" s="9"/>
      <c r="K237" s="9"/>
      <c r="L237" s="9"/>
      <c r="M237" s="9"/>
    </row>
    <row r="238" spans="1:13" x14ac:dyDescent="0.25">
      <c r="A238" s="9"/>
      <c r="B238" s="9"/>
      <c r="C238" s="9"/>
      <c r="D238" s="9"/>
      <c r="E238" s="9"/>
      <c r="F238" s="9"/>
      <c r="G238" s="9"/>
      <c r="H238" s="9"/>
      <c r="I238" s="9"/>
      <c r="J238" s="9"/>
      <c r="K238" s="9"/>
      <c r="L238" s="9"/>
      <c r="M238" s="9"/>
    </row>
    <row r="239" spans="1:13" x14ac:dyDescent="0.25">
      <c r="A239" s="9"/>
      <c r="B239" s="9"/>
      <c r="C239" s="9"/>
      <c r="D239" s="9"/>
      <c r="E239" s="9"/>
      <c r="F239" s="9"/>
      <c r="G239" s="9"/>
      <c r="H239" s="9"/>
      <c r="I239" s="9"/>
      <c r="J239" s="9"/>
      <c r="K239" s="9"/>
      <c r="L239" s="9"/>
      <c r="M239" s="9"/>
    </row>
    <row r="240" spans="1:13" x14ac:dyDescent="0.25">
      <c r="A240" s="9"/>
      <c r="B240" s="9"/>
      <c r="C240" s="9"/>
      <c r="D240" s="9"/>
      <c r="E240" s="9"/>
      <c r="F240" s="9"/>
      <c r="G240" s="9"/>
      <c r="H240" s="9"/>
      <c r="I240" s="9"/>
      <c r="J240" s="9"/>
      <c r="K240" s="9"/>
      <c r="L240" s="9"/>
      <c r="M240" s="9"/>
    </row>
    <row r="241" spans="1:13" x14ac:dyDescent="0.25">
      <c r="A241" s="9"/>
      <c r="B241" s="9"/>
      <c r="C241" s="9"/>
      <c r="D241" s="9"/>
      <c r="E241" s="9"/>
      <c r="F241" s="9"/>
      <c r="G241" s="9"/>
      <c r="H241" s="9"/>
      <c r="I241" s="9"/>
      <c r="J241" s="9"/>
      <c r="K241" s="9"/>
      <c r="L241" s="9"/>
      <c r="M241" s="9"/>
    </row>
    <row r="242" spans="1:13" x14ac:dyDescent="0.25">
      <c r="A242" s="9"/>
      <c r="B242" s="9"/>
      <c r="C242" s="9"/>
      <c r="D242" s="9"/>
      <c r="E242" s="9"/>
      <c r="F242" s="9"/>
      <c r="G242" s="9"/>
      <c r="H242" s="9"/>
      <c r="I242" s="9"/>
      <c r="J242" s="9"/>
      <c r="K242" s="9"/>
      <c r="L242" s="9"/>
      <c r="M242" s="9"/>
    </row>
    <row r="243" spans="1:13" x14ac:dyDescent="0.25">
      <c r="A243" s="9"/>
      <c r="B243" s="9"/>
      <c r="C243" s="9"/>
      <c r="D243" s="9"/>
      <c r="E243" s="9"/>
      <c r="F243" s="9"/>
      <c r="G243" s="9"/>
      <c r="H243" s="9"/>
      <c r="I243" s="9"/>
      <c r="J243" s="9"/>
      <c r="K243" s="9"/>
      <c r="L243" s="9"/>
      <c r="M243" s="9"/>
    </row>
    <row r="244" spans="1:13" x14ac:dyDescent="0.25">
      <c r="A244" s="9"/>
      <c r="B244" s="9"/>
      <c r="C244" s="9"/>
      <c r="D244" s="9"/>
      <c r="E244" s="9"/>
      <c r="F244" s="9"/>
      <c r="G244" s="9"/>
      <c r="H244" s="9"/>
      <c r="I244" s="9"/>
      <c r="J244" s="9"/>
      <c r="K244" s="9"/>
      <c r="L244" s="9"/>
      <c r="M244" s="9"/>
    </row>
    <row r="245" spans="1:13" x14ac:dyDescent="0.25">
      <c r="A245" s="9"/>
      <c r="B245" s="9"/>
      <c r="C245" s="9"/>
      <c r="D245" s="9"/>
      <c r="E245" s="9"/>
      <c r="F245" s="9"/>
      <c r="G245" s="9"/>
      <c r="H245" s="9"/>
      <c r="I245" s="9"/>
      <c r="J245" s="9"/>
      <c r="K245" s="9"/>
      <c r="L245" s="9"/>
      <c r="M245" s="9"/>
    </row>
    <row r="246" spans="1:13" x14ac:dyDescent="0.25">
      <c r="A246" s="9"/>
      <c r="B246" s="9"/>
      <c r="C246" s="9"/>
      <c r="D246" s="9"/>
      <c r="E246" s="9"/>
      <c r="F246" s="9"/>
      <c r="G246" s="9"/>
      <c r="H246" s="9"/>
      <c r="I246" s="9"/>
      <c r="J246" s="9"/>
      <c r="K246" s="9"/>
      <c r="L246" s="9"/>
      <c r="M246" s="9"/>
    </row>
    <row r="247" spans="1:13" x14ac:dyDescent="0.25">
      <c r="A247" s="9"/>
      <c r="B247" s="9"/>
      <c r="C247" s="9"/>
      <c r="D247" s="9"/>
      <c r="E247" s="9"/>
      <c r="F247" s="9"/>
      <c r="G247" s="9"/>
      <c r="H247" s="9"/>
      <c r="I247" s="9"/>
      <c r="J247" s="9"/>
      <c r="K247" s="9"/>
      <c r="L247" s="9"/>
      <c r="M247" s="9"/>
    </row>
    <row r="248" spans="1:13" x14ac:dyDescent="0.25">
      <c r="A248" s="9"/>
      <c r="B248" s="9"/>
      <c r="C248" s="9"/>
      <c r="D248" s="9"/>
      <c r="E248" s="9"/>
      <c r="F248" s="9"/>
      <c r="G248" s="9"/>
      <c r="H248" s="9"/>
      <c r="I248" s="9"/>
      <c r="J248" s="9"/>
      <c r="K248" s="9"/>
      <c r="L248" s="9"/>
      <c r="M248" s="9"/>
    </row>
    <row r="249" spans="1:13" x14ac:dyDescent="0.25">
      <c r="A249" s="9"/>
      <c r="B249" s="9"/>
      <c r="C249" s="9"/>
      <c r="D249" s="9"/>
      <c r="E249" s="9"/>
      <c r="F249" s="9"/>
      <c r="G249" s="9"/>
      <c r="H249" s="9"/>
      <c r="I249" s="9"/>
      <c r="J249" s="9"/>
      <c r="K249" s="9"/>
      <c r="L249" s="9"/>
      <c r="M249" s="9"/>
    </row>
    <row r="250" spans="1:13" x14ac:dyDescent="0.25">
      <c r="A250" s="9"/>
      <c r="B250" s="9"/>
      <c r="C250" s="9"/>
      <c r="D250" s="9"/>
      <c r="E250" s="9"/>
      <c r="F250" s="9"/>
      <c r="G250" s="9"/>
      <c r="H250" s="9"/>
      <c r="I250" s="9"/>
      <c r="J250" s="9"/>
      <c r="K250" s="9"/>
      <c r="L250" s="9"/>
      <c r="M250" s="9"/>
    </row>
    <row r="251" spans="1:13" x14ac:dyDescent="0.25">
      <c r="A251" s="9"/>
      <c r="B251" s="9"/>
      <c r="C251" s="9"/>
      <c r="D251" s="9"/>
      <c r="E251" s="9"/>
      <c r="F251" s="9"/>
      <c r="G251" s="9"/>
      <c r="H251" s="9"/>
      <c r="I251" s="9"/>
      <c r="J251" s="9"/>
      <c r="K251" s="9"/>
      <c r="L251" s="9"/>
      <c r="M251" s="9"/>
    </row>
    <row r="252" spans="1:13" x14ac:dyDescent="0.25">
      <c r="A252" s="9"/>
      <c r="B252" s="9"/>
      <c r="C252" s="9"/>
      <c r="D252" s="9"/>
      <c r="E252" s="9"/>
      <c r="F252" s="9"/>
      <c r="G252" s="9"/>
      <c r="H252" s="9"/>
      <c r="I252" s="9"/>
      <c r="J252" s="9"/>
      <c r="K252" s="9"/>
      <c r="L252" s="9"/>
      <c r="M252" s="9"/>
    </row>
    <row r="253" spans="1:13" x14ac:dyDescent="0.25">
      <c r="A253" s="9"/>
      <c r="B253" s="9"/>
      <c r="C253" s="9"/>
      <c r="D253" s="9"/>
      <c r="E253" s="9"/>
      <c r="F253" s="9"/>
      <c r="G253" s="9"/>
      <c r="H253" s="9"/>
      <c r="I253" s="9"/>
      <c r="J253" s="9"/>
      <c r="K253" s="9"/>
      <c r="L253" s="9"/>
      <c r="M253" s="9"/>
    </row>
    <row r="254" spans="1:13" x14ac:dyDescent="0.25">
      <c r="A254" s="9"/>
      <c r="B254" s="9"/>
      <c r="C254" s="9"/>
      <c r="D254" s="9"/>
      <c r="E254" s="9"/>
      <c r="F254" s="9"/>
      <c r="G254" s="9"/>
      <c r="H254" s="9"/>
      <c r="I254" s="9"/>
      <c r="J254" s="9"/>
      <c r="K254" s="9"/>
      <c r="L254" s="9"/>
      <c r="M254" s="9"/>
    </row>
    <row r="255" spans="1:13" x14ac:dyDescent="0.25">
      <c r="A255" s="9"/>
      <c r="B255" s="9"/>
      <c r="C255" s="9"/>
      <c r="D255" s="9"/>
      <c r="E255" s="9"/>
      <c r="F255" s="9"/>
      <c r="G255" s="9"/>
      <c r="H255" s="9"/>
      <c r="I255" s="9"/>
      <c r="J255" s="9"/>
      <c r="K255" s="9"/>
      <c r="L255" s="9"/>
      <c r="M255" s="9"/>
    </row>
    <row r="256" spans="1:13" x14ac:dyDescent="0.25">
      <c r="A256" s="9"/>
      <c r="B256" s="9"/>
      <c r="C256" s="9"/>
      <c r="D256" s="9"/>
      <c r="E256" s="9"/>
      <c r="F256" s="9"/>
      <c r="G256" s="9"/>
      <c r="H256" s="9"/>
      <c r="I256" s="9"/>
      <c r="J256" s="9"/>
      <c r="K256" s="9"/>
      <c r="L256" s="9"/>
      <c r="M256" s="9"/>
    </row>
    <row r="257" spans="1:13" x14ac:dyDescent="0.25">
      <c r="A257" s="9"/>
      <c r="B257" s="9"/>
      <c r="C257" s="9"/>
      <c r="D257" s="9"/>
      <c r="E257" s="9"/>
      <c r="F257" s="9"/>
      <c r="G257" s="9"/>
      <c r="H257" s="9"/>
      <c r="I257" s="9"/>
      <c r="J257" s="9"/>
      <c r="K257" s="9"/>
      <c r="L257" s="9"/>
      <c r="M257" s="9"/>
    </row>
    <row r="258" spans="1:13" x14ac:dyDescent="0.25">
      <c r="A258" s="9"/>
      <c r="B258" s="9"/>
      <c r="C258" s="9"/>
      <c r="D258" s="9"/>
      <c r="E258" s="9"/>
      <c r="F258" s="9"/>
      <c r="G258" s="9"/>
      <c r="H258" s="9"/>
      <c r="I258" s="9"/>
      <c r="J258" s="9"/>
      <c r="K258" s="9"/>
      <c r="L258" s="9"/>
      <c r="M258" s="9"/>
    </row>
    <row r="259" spans="1:13" x14ac:dyDescent="0.25">
      <c r="A259" s="9"/>
      <c r="B259" s="9"/>
      <c r="C259" s="9"/>
      <c r="D259" s="9"/>
      <c r="E259" s="9"/>
      <c r="F259" s="9"/>
      <c r="G259" s="9"/>
      <c r="H259" s="9"/>
      <c r="I259" s="9"/>
      <c r="J259" s="9"/>
      <c r="K259" s="9"/>
      <c r="L259" s="9"/>
      <c r="M259" s="9"/>
    </row>
    <row r="260" spans="1:13" x14ac:dyDescent="0.25">
      <c r="A260" s="9"/>
      <c r="B260" s="9"/>
      <c r="C260" s="9"/>
      <c r="D260" s="9"/>
      <c r="E260" s="9"/>
      <c r="F260" s="9"/>
      <c r="G260" s="9"/>
      <c r="H260" s="9"/>
      <c r="I260" s="9"/>
      <c r="J260" s="9"/>
      <c r="K260" s="9"/>
      <c r="L260" s="9"/>
      <c r="M260" s="9"/>
    </row>
    <row r="261" spans="1:13" x14ac:dyDescent="0.25">
      <c r="A261" s="9"/>
      <c r="B261" s="9"/>
      <c r="C261" s="9"/>
      <c r="D261" s="9"/>
      <c r="E261" s="9"/>
      <c r="F261" s="9"/>
      <c r="G261" s="9"/>
      <c r="H261" s="9"/>
      <c r="I261" s="9"/>
      <c r="J261" s="9"/>
      <c r="K261" s="9"/>
      <c r="L261" s="9"/>
      <c r="M261" s="9"/>
    </row>
    <row r="262" spans="1:13" x14ac:dyDescent="0.25">
      <c r="A262" s="9"/>
      <c r="B262" s="9"/>
      <c r="C262" s="9"/>
      <c r="D262" s="9"/>
      <c r="E262" s="9"/>
      <c r="F262" s="9"/>
      <c r="G262" s="9"/>
      <c r="H262" s="9"/>
      <c r="I262" s="9"/>
      <c r="J262" s="9"/>
      <c r="K262" s="9"/>
      <c r="L262" s="9"/>
      <c r="M262" s="9"/>
    </row>
    <row r="263" spans="1:13" x14ac:dyDescent="0.25">
      <c r="A263" s="9"/>
      <c r="B263" s="9"/>
      <c r="C263" s="9"/>
      <c r="D263" s="9"/>
      <c r="E263" s="9"/>
      <c r="F263" s="9"/>
      <c r="G263" s="9"/>
      <c r="H263" s="9"/>
      <c r="I263" s="9"/>
      <c r="J263" s="9"/>
      <c r="K263" s="9"/>
      <c r="L263" s="9"/>
      <c r="M263" s="9"/>
    </row>
    <row r="264" spans="1:13" x14ac:dyDescent="0.25">
      <c r="A264" s="9"/>
      <c r="B264" s="9"/>
      <c r="C264" s="9"/>
      <c r="D264" s="9"/>
      <c r="E264" s="9"/>
      <c r="F264" s="9"/>
      <c r="G264" s="9"/>
      <c r="H264" s="9"/>
      <c r="I264" s="9"/>
      <c r="J264" s="9"/>
      <c r="K264" s="9"/>
      <c r="L264" s="9"/>
      <c r="M264" s="9"/>
    </row>
    <row r="265" spans="1:13" x14ac:dyDescent="0.25">
      <c r="A265" s="9"/>
      <c r="B265" s="9"/>
      <c r="C265" s="9"/>
      <c r="D265" s="9"/>
      <c r="E265" s="9"/>
      <c r="F265" s="9"/>
      <c r="G265" s="9"/>
      <c r="H265" s="9"/>
      <c r="I265" s="9"/>
      <c r="J265" s="9"/>
      <c r="K265" s="9"/>
      <c r="L265" s="9"/>
      <c r="M265" s="9"/>
    </row>
    <row r="266" spans="1:13" x14ac:dyDescent="0.25">
      <c r="A266" s="9"/>
      <c r="B266" s="9"/>
      <c r="C266" s="9"/>
      <c r="D266" s="9"/>
      <c r="E266" s="9"/>
      <c r="F266" s="9"/>
      <c r="G266" s="9"/>
      <c r="H266" s="9"/>
      <c r="I266" s="9"/>
      <c r="J266" s="9"/>
      <c r="K266" s="9"/>
      <c r="L266" s="9"/>
      <c r="M266" s="9"/>
    </row>
    <row r="267" spans="1:13" x14ac:dyDescent="0.25">
      <c r="A267" s="9"/>
      <c r="B267" s="9"/>
      <c r="C267" s="9"/>
      <c r="D267" s="9"/>
      <c r="E267" s="9"/>
      <c r="F267" s="9"/>
      <c r="G267" s="9"/>
      <c r="H267" s="9"/>
      <c r="I267" s="9"/>
      <c r="J267" s="9"/>
      <c r="K267" s="9"/>
      <c r="L267" s="9"/>
      <c r="M267" s="9"/>
    </row>
    <row r="268" spans="1:13" x14ac:dyDescent="0.25">
      <c r="A268" s="9"/>
      <c r="B268" s="9"/>
      <c r="C268" s="9"/>
      <c r="D268" s="9"/>
      <c r="E268" s="9"/>
      <c r="F268" s="9"/>
      <c r="G268" s="9"/>
      <c r="H268" s="9"/>
      <c r="I268" s="9"/>
      <c r="J268" s="9"/>
      <c r="K268" s="9"/>
      <c r="L268" s="9"/>
      <c r="M268" s="9"/>
    </row>
    <row r="269" spans="1:13" x14ac:dyDescent="0.25">
      <c r="A269" s="9"/>
      <c r="B269" s="9"/>
      <c r="C269" s="9"/>
      <c r="D269" s="9"/>
      <c r="E269" s="9"/>
      <c r="F269" s="9"/>
      <c r="G269" s="9"/>
      <c r="H269" s="9"/>
      <c r="I269" s="9"/>
      <c r="J269" s="9"/>
      <c r="K269" s="9"/>
      <c r="L269" s="9"/>
      <c r="M269" s="9"/>
    </row>
    <row r="270" spans="1:13" x14ac:dyDescent="0.25">
      <c r="A270" s="9"/>
      <c r="B270" s="9"/>
      <c r="C270" s="9"/>
      <c r="D270" s="9"/>
      <c r="E270" s="9"/>
      <c r="F270" s="9"/>
      <c r="G270" s="9"/>
      <c r="H270" s="9"/>
      <c r="I270" s="9"/>
      <c r="J270" s="9"/>
      <c r="K270" s="9"/>
      <c r="L270" s="9"/>
      <c r="M270" s="9"/>
    </row>
    <row r="271" spans="1:13" x14ac:dyDescent="0.25">
      <c r="A271" s="9"/>
      <c r="B271" s="9"/>
      <c r="C271" s="9"/>
      <c r="D271" s="9"/>
      <c r="E271" s="9"/>
      <c r="F271" s="9"/>
      <c r="G271" s="9"/>
      <c r="H271" s="9"/>
      <c r="I271" s="9"/>
      <c r="J271" s="9"/>
      <c r="K271" s="9"/>
      <c r="L271" s="9"/>
      <c r="M271" s="9"/>
    </row>
    <row r="272" spans="1:13" x14ac:dyDescent="0.25">
      <c r="A272" s="9"/>
      <c r="B272" s="9"/>
      <c r="C272" s="9"/>
      <c r="D272" s="9"/>
      <c r="E272" s="9"/>
      <c r="F272" s="9"/>
      <c r="G272" s="9"/>
      <c r="H272" s="9"/>
      <c r="I272" s="9"/>
      <c r="J272" s="9"/>
      <c r="K272" s="9"/>
      <c r="L272" s="9"/>
      <c r="M272" s="9"/>
    </row>
    <row r="273" spans="1:13" x14ac:dyDescent="0.25">
      <c r="A273" s="9"/>
      <c r="B273" s="9"/>
      <c r="C273" s="9"/>
      <c r="D273" s="9"/>
      <c r="E273" s="9"/>
      <c r="F273" s="9"/>
      <c r="G273" s="9"/>
      <c r="H273" s="9"/>
      <c r="I273" s="9"/>
      <c r="J273" s="9"/>
      <c r="K273" s="9"/>
      <c r="L273" s="9"/>
      <c r="M273" s="9"/>
    </row>
    <row r="274" spans="1:13" x14ac:dyDescent="0.25">
      <c r="A274" s="9"/>
      <c r="B274" s="9"/>
      <c r="C274" s="9"/>
      <c r="D274" s="9"/>
      <c r="E274" s="9"/>
      <c r="F274" s="9"/>
      <c r="G274" s="9"/>
      <c r="H274" s="9"/>
      <c r="I274" s="9"/>
      <c r="J274" s="9"/>
      <c r="K274" s="9"/>
      <c r="L274" s="9"/>
      <c r="M274" s="9"/>
    </row>
    <row r="275" spans="1:13" x14ac:dyDescent="0.25">
      <c r="A275" s="9"/>
      <c r="B275" s="9"/>
      <c r="C275" s="9"/>
      <c r="D275" s="9"/>
      <c r="E275" s="9"/>
      <c r="F275" s="9"/>
      <c r="G275" s="9"/>
      <c r="H275" s="9"/>
      <c r="I275" s="9"/>
      <c r="J275" s="9"/>
      <c r="K275" s="9"/>
      <c r="L275" s="9"/>
      <c r="M275" s="9"/>
    </row>
    <row r="276" spans="1:13" x14ac:dyDescent="0.25">
      <c r="A276" s="9"/>
      <c r="B276" s="9"/>
      <c r="C276" s="9"/>
      <c r="D276" s="9"/>
      <c r="E276" s="9"/>
      <c r="F276" s="9"/>
      <c r="G276" s="9"/>
      <c r="H276" s="9"/>
      <c r="I276" s="9"/>
      <c r="J276" s="9"/>
      <c r="K276" s="9"/>
      <c r="L276" s="9"/>
      <c r="M276" s="9"/>
    </row>
    <row r="277" spans="1:13" x14ac:dyDescent="0.25">
      <c r="A277" s="9"/>
      <c r="B277" s="9"/>
      <c r="C277" s="9"/>
      <c r="D277" s="9"/>
      <c r="E277" s="9"/>
      <c r="F277" s="9"/>
      <c r="G277" s="9"/>
      <c r="H277" s="9"/>
      <c r="I277" s="9"/>
      <c r="J277" s="9"/>
      <c r="K277" s="9"/>
      <c r="L277" s="9"/>
      <c r="M277" s="9"/>
    </row>
    <row r="278" spans="1:13" x14ac:dyDescent="0.25">
      <c r="A278" s="9"/>
      <c r="B278" s="9"/>
      <c r="C278" s="9"/>
      <c r="D278" s="9"/>
      <c r="E278" s="9"/>
      <c r="F278" s="9"/>
      <c r="G278" s="9"/>
      <c r="H278" s="9"/>
      <c r="I278" s="9"/>
      <c r="J278" s="9"/>
      <c r="K278" s="9"/>
      <c r="L278" s="9"/>
      <c r="M278" s="9"/>
    </row>
    <row r="279" spans="1:13" x14ac:dyDescent="0.25">
      <c r="A279" s="9"/>
      <c r="B279" s="9"/>
      <c r="C279" s="9"/>
      <c r="D279" s="9"/>
      <c r="E279" s="9"/>
      <c r="F279" s="9"/>
      <c r="G279" s="9"/>
      <c r="H279" s="9"/>
      <c r="I279" s="9"/>
      <c r="J279" s="9"/>
      <c r="K279" s="9"/>
      <c r="L279" s="9"/>
      <c r="M279" s="9"/>
    </row>
    <row r="280" spans="1:13" x14ac:dyDescent="0.25">
      <c r="A280" s="9"/>
      <c r="B280" s="9"/>
      <c r="C280" s="9"/>
      <c r="D280" s="9"/>
      <c r="E280" s="9"/>
      <c r="F280" s="9"/>
      <c r="G280" s="9"/>
      <c r="H280" s="9"/>
      <c r="I280" s="9"/>
      <c r="J280" s="9"/>
      <c r="K280" s="9"/>
      <c r="L280" s="9"/>
      <c r="M280" s="9"/>
    </row>
    <row r="281" spans="1:13" x14ac:dyDescent="0.25">
      <c r="A281" s="9"/>
      <c r="B281" s="9"/>
      <c r="C281" s="9"/>
      <c r="D281" s="9"/>
      <c r="E281" s="9"/>
      <c r="F281" s="9"/>
      <c r="G281" s="9"/>
      <c r="H281" s="9"/>
      <c r="I281" s="9"/>
      <c r="J281" s="9"/>
      <c r="K281" s="9"/>
      <c r="L281" s="9"/>
      <c r="M281" s="9"/>
    </row>
    <row r="282" spans="1:13" x14ac:dyDescent="0.25">
      <c r="A282" s="9"/>
      <c r="B282" s="9"/>
      <c r="C282" s="9"/>
      <c r="D282" s="9"/>
      <c r="E282" s="9"/>
      <c r="F282" s="9"/>
      <c r="G282" s="9"/>
      <c r="H282" s="9"/>
      <c r="I282" s="9"/>
      <c r="J282" s="9"/>
      <c r="K282" s="9"/>
      <c r="L282" s="9"/>
      <c r="M282" s="9"/>
    </row>
    <row r="283" spans="1:13" x14ac:dyDescent="0.25">
      <c r="A283" s="9"/>
      <c r="B283" s="9"/>
      <c r="C283" s="9"/>
      <c r="D283" s="9"/>
      <c r="E283" s="9"/>
      <c r="F283" s="9"/>
      <c r="G283" s="9"/>
      <c r="H283" s="9"/>
      <c r="I283" s="9"/>
      <c r="J283" s="9"/>
      <c r="K283" s="9"/>
      <c r="L283" s="9"/>
      <c r="M283" s="9"/>
    </row>
    <row r="284" spans="1:13" x14ac:dyDescent="0.25">
      <c r="A284" s="9"/>
      <c r="B284" s="9"/>
      <c r="C284" s="9"/>
      <c r="D284" s="9"/>
      <c r="E284" s="9"/>
      <c r="F284" s="9"/>
      <c r="G284" s="9"/>
      <c r="H284" s="9"/>
      <c r="I284" s="9"/>
      <c r="J284" s="9"/>
      <c r="K284" s="9"/>
      <c r="L284" s="9"/>
      <c r="M284" s="9"/>
    </row>
    <row r="285" spans="1:13" x14ac:dyDescent="0.25">
      <c r="A285" s="9"/>
      <c r="B285" s="9"/>
      <c r="C285" s="9"/>
      <c r="D285" s="9"/>
      <c r="E285" s="9"/>
      <c r="F285" s="9"/>
      <c r="G285" s="9"/>
      <c r="H285" s="9"/>
      <c r="I285" s="9"/>
      <c r="J285" s="9"/>
      <c r="K285" s="9"/>
      <c r="L285" s="9"/>
      <c r="M285" s="9"/>
    </row>
    <row r="286" spans="1:13" x14ac:dyDescent="0.25">
      <c r="A286" s="9"/>
      <c r="B286" s="9"/>
      <c r="C286" s="9"/>
      <c r="D286" s="9"/>
      <c r="E286" s="9"/>
      <c r="F286" s="9"/>
      <c r="G286" s="9"/>
      <c r="H286" s="9"/>
      <c r="I286" s="9"/>
      <c r="J286" s="9"/>
      <c r="K286" s="9"/>
      <c r="L286" s="9"/>
      <c r="M286" s="9"/>
    </row>
    <row r="287" spans="1:13" x14ac:dyDescent="0.25">
      <c r="A287" s="9"/>
      <c r="B287" s="9"/>
      <c r="C287" s="9"/>
      <c r="D287" s="9"/>
      <c r="E287" s="9"/>
      <c r="F287" s="9"/>
      <c r="G287" s="9"/>
      <c r="H287" s="9"/>
      <c r="I287" s="9"/>
      <c r="J287" s="9"/>
      <c r="K287" s="9"/>
      <c r="L287" s="9"/>
      <c r="M287" s="9"/>
    </row>
    <row r="288" spans="1:13" x14ac:dyDescent="0.25">
      <c r="A288" s="9"/>
      <c r="B288" s="9"/>
      <c r="C288" s="9"/>
      <c r="D288" s="9"/>
      <c r="E288" s="9"/>
      <c r="F288" s="9"/>
      <c r="G288" s="9"/>
      <c r="H288" s="9"/>
      <c r="I288" s="9"/>
      <c r="J288" s="9"/>
      <c r="K288" s="9"/>
      <c r="L288" s="9"/>
      <c r="M288" s="9"/>
    </row>
    <row r="289" spans="1:13" x14ac:dyDescent="0.25">
      <c r="A289" s="9"/>
      <c r="B289" s="9"/>
      <c r="C289" s="9"/>
      <c r="D289" s="9"/>
      <c r="E289" s="9"/>
      <c r="F289" s="9"/>
      <c r="G289" s="9"/>
      <c r="H289" s="9"/>
      <c r="I289" s="9"/>
      <c r="J289" s="9"/>
      <c r="K289" s="9"/>
      <c r="L289" s="9"/>
      <c r="M289" s="9"/>
    </row>
    <row r="290" spans="1:13" x14ac:dyDescent="0.25">
      <c r="A290" s="9"/>
      <c r="B290" s="9"/>
      <c r="C290" s="9"/>
      <c r="D290" s="9"/>
      <c r="E290" s="9"/>
      <c r="F290" s="9"/>
      <c r="G290" s="9"/>
      <c r="H290" s="9"/>
      <c r="I290" s="9"/>
      <c r="J290" s="9"/>
      <c r="K290" s="9"/>
      <c r="L290" s="9"/>
      <c r="M290" s="9"/>
    </row>
    <row r="291" spans="1:13" x14ac:dyDescent="0.25">
      <c r="A291" s="9"/>
      <c r="B291" s="9"/>
      <c r="C291" s="9"/>
      <c r="D291" s="9"/>
      <c r="E291" s="9"/>
      <c r="F291" s="9"/>
      <c r="G291" s="9"/>
      <c r="H291" s="9"/>
      <c r="I291" s="9"/>
      <c r="J291" s="9"/>
      <c r="K291" s="9"/>
      <c r="L291" s="9"/>
      <c r="M291" s="9"/>
    </row>
    <row r="292" spans="1:13" x14ac:dyDescent="0.25">
      <c r="A292" s="9"/>
      <c r="B292" s="9"/>
      <c r="C292" s="9"/>
      <c r="D292" s="9"/>
      <c r="E292" s="9"/>
      <c r="F292" s="9"/>
      <c r="G292" s="9"/>
      <c r="H292" s="9"/>
      <c r="I292" s="9"/>
      <c r="J292" s="9"/>
      <c r="K292" s="9"/>
      <c r="L292" s="9"/>
      <c r="M292" s="9"/>
    </row>
    <row r="293" spans="1:13" x14ac:dyDescent="0.25">
      <c r="A293" s="9"/>
      <c r="B293" s="9"/>
      <c r="C293" s="9"/>
      <c r="D293" s="9"/>
      <c r="E293" s="9"/>
      <c r="F293" s="9"/>
      <c r="G293" s="9"/>
      <c r="H293" s="9"/>
      <c r="I293" s="9"/>
      <c r="J293" s="9"/>
      <c r="K293" s="9"/>
      <c r="L293" s="9"/>
      <c r="M293" s="9"/>
    </row>
    <row r="294" spans="1:13" x14ac:dyDescent="0.25">
      <c r="A294" s="9"/>
      <c r="B294" s="9"/>
      <c r="C294" s="9"/>
      <c r="D294" s="9"/>
      <c r="E294" s="9"/>
      <c r="F294" s="9"/>
      <c r="G294" s="9"/>
      <c r="H294" s="9"/>
      <c r="I294" s="9"/>
      <c r="J294" s="9"/>
      <c r="K294" s="9"/>
      <c r="L294" s="9"/>
      <c r="M294" s="9"/>
    </row>
    <row r="295" spans="1:13" x14ac:dyDescent="0.25">
      <c r="A295" s="9"/>
      <c r="B295" s="9"/>
      <c r="C295" s="9"/>
      <c r="D295" s="9"/>
      <c r="E295" s="9"/>
      <c r="F295" s="9"/>
      <c r="G295" s="9"/>
      <c r="H295" s="9"/>
      <c r="I295" s="9"/>
      <c r="J295" s="9"/>
      <c r="K295" s="9"/>
      <c r="L295" s="9"/>
      <c r="M295" s="9"/>
    </row>
    <row r="296" spans="1:13" x14ac:dyDescent="0.25">
      <c r="A296" s="9"/>
      <c r="B296" s="9"/>
      <c r="C296" s="9"/>
      <c r="D296" s="9"/>
      <c r="E296" s="9"/>
      <c r="F296" s="9"/>
      <c r="G296" s="9"/>
      <c r="H296" s="9"/>
      <c r="I296" s="9"/>
      <c r="J296" s="9"/>
      <c r="K296" s="9"/>
      <c r="L296" s="9"/>
      <c r="M296" s="9"/>
    </row>
    <row r="297" spans="1:13" x14ac:dyDescent="0.25">
      <c r="A297" s="9"/>
      <c r="B297" s="9"/>
      <c r="C297" s="9"/>
      <c r="D297" s="9"/>
      <c r="E297" s="9"/>
      <c r="F297" s="9"/>
      <c r="G297" s="9"/>
      <c r="H297" s="9"/>
      <c r="I297" s="9"/>
      <c r="J297" s="9"/>
      <c r="K297" s="9"/>
      <c r="L297" s="9"/>
      <c r="M297" s="9"/>
    </row>
    <row r="298" spans="1:13" x14ac:dyDescent="0.25">
      <c r="A298" s="9"/>
      <c r="B298" s="9"/>
      <c r="C298" s="9"/>
      <c r="D298" s="9"/>
      <c r="E298" s="9"/>
      <c r="F298" s="9"/>
      <c r="G298" s="9"/>
      <c r="H298" s="9"/>
      <c r="I298" s="9"/>
      <c r="J298" s="9"/>
      <c r="K298" s="9"/>
      <c r="L298" s="9"/>
      <c r="M298" s="9"/>
    </row>
    <row r="299" spans="1:13" x14ac:dyDescent="0.25">
      <c r="A299" s="9"/>
      <c r="B299" s="9"/>
      <c r="C299" s="9"/>
      <c r="D299" s="9"/>
      <c r="E299" s="9"/>
      <c r="F299" s="9"/>
      <c r="G299" s="9"/>
      <c r="H299" s="9"/>
      <c r="I299" s="9"/>
      <c r="J299" s="9"/>
      <c r="K299" s="9"/>
      <c r="L299" s="9"/>
      <c r="M299" s="9"/>
    </row>
    <row r="300" spans="1:13" x14ac:dyDescent="0.25">
      <c r="A300" s="9"/>
      <c r="B300" s="9"/>
      <c r="C300" s="9"/>
      <c r="D300" s="9"/>
      <c r="E300" s="9"/>
      <c r="F300" s="9"/>
      <c r="G300" s="9"/>
      <c r="H300" s="9"/>
      <c r="I300" s="9"/>
      <c r="J300" s="9"/>
      <c r="K300" s="9"/>
      <c r="L300" s="9"/>
      <c r="M300" s="9"/>
    </row>
    <row r="301" spans="1:13" x14ac:dyDescent="0.25">
      <c r="A301" s="9"/>
      <c r="B301" s="9"/>
      <c r="C301" s="9"/>
      <c r="D301" s="9"/>
      <c r="E301" s="9"/>
      <c r="F301" s="9"/>
      <c r="G301" s="9"/>
      <c r="H301" s="9"/>
      <c r="I301" s="9"/>
      <c r="J301" s="9"/>
      <c r="K301" s="9"/>
      <c r="L301" s="9"/>
      <c r="M301" s="9"/>
    </row>
    <row r="302" spans="1:13" x14ac:dyDescent="0.25">
      <c r="A302" s="9"/>
      <c r="B302" s="9"/>
      <c r="C302" s="9"/>
      <c r="D302" s="9"/>
      <c r="E302" s="9"/>
      <c r="F302" s="9"/>
      <c r="G302" s="9"/>
      <c r="H302" s="9"/>
      <c r="I302" s="9"/>
      <c r="J302" s="9"/>
      <c r="K302" s="9"/>
      <c r="L302" s="9"/>
      <c r="M302" s="9"/>
    </row>
    <row r="303" spans="1:13" x14ac:dyDescent="0.25">
      <c r="A303" s="9"/>
      <c r="B303" s="9"/>
      <c r="C303" s="9"/>
      <c r="D303" s="9"/>
      <c r="E303" s="9"/>
      <c r="F303" s="9"/>
      <c r="G303" s="9"/>
      <c r="H303" s="9"/>
      <c r="I303" s="9"/>
      <c r="J303" s="9"/>
      <c r="K303" s="9"/>
      <c r="L303" s="9"/>
      <c r="M303" s="9"/>
    </row>
    <row r="304" spans="1:13" x14ac:dyDescent="0.25">
      <c r="A304" s="9"/>
      <c r="B304" s="9"/>
      <c r="C304" s="9"/>
      <c r="D304" s="9"/>
      <c r="E304" s="9"/>
      <c r="F304" s="9"/>
      <c r="G304" s="9"/>
      <c r="H304" s="9"/>
      <c r="I304" s="9"/>
      <c r="J304" s="9"/>
      <c r="K304" s="9"/>
      <c r="L304" s="9"/>
      <c r="M304" s="9"/>
    </row>
    <row r="305" spans="1:13" x14ac:dyDescent="0.25">
      <c r="A305" s="9"/>
      <c r="B305" s="9"/>
      <c r="C305" s="9"/>
      <c r="D305" s="9"/>
      <c r="E305" s="9"/>
      <c r="F305" s="9"/>
      <c r="G305" s="9"/>
      <c r="H305" s="9"/>
      <c r="I305" s="9"/>
      <c r="J305" s="9"/>
      <c r="K305" s="9"/>
      <c r="L305" s="9"/>
      <c r="M305" s="9"/>
    </row>
    <row r="306" spans="1:13" x14ac:dyDescent="0.25">
      <c r="A306" s="9"/>
      <c r="B306" s="9"/>
      <c r="C306" s="9"/>
      <c r="D306" s="9"/>
      <c r="E306" s="9"/>
      <c r="F306" s="9"/>
      <c r="G306" s="9"/>
      <c r="H306" s="9"/>
      <c r="I306" s="9"/>
      <c r="J306" s="9"/>
      <c r="K306" s="9"/>
      <c r="L306" s="9"/>
      <c r="M306" s="9"/>
    </row>
    <row r="307" spans="1:13" x14ac:dyDescent="0.25">
      <c r="A307" s="9"/>
      <c r="B307" s="9"/>
      <c r="C307" s="9"/>
      <c r="D307" s="9"/>
      <c r="E307" s="9"/>
      <c r="F307" s="9"/>
      <c r="G307" s="9"/>
      <c r="H307" s="9"/>
      <c r="I307" s="9"/>
      <c r="J307" s="9"/>
      <c r="K307" s="9"/>
      <c r="L307" s="9"/>
      <c r="M307" s="9"/>
    </row>
    <row r="308" spans="1:13" x14ac:dyDescent="0.25">
      <c r="A308" s="9"/>
      <c r="B308" s="9"/>
      <c r="C308" s="9"/>
      <c r="D308" s="9"/>
      <c r="E308" s="9"/>
      <c r="F308" s="9"/>
      <c r="G308" s="9"/>
      <c r="H308" s="9"/>
      <c r="I308" s="9"/>
      <c r="J308" s="9"/>
      <c r="K308" s="9"/>
      <c r="L308" s="9"/>
      <c r="M308" s="9"/>
    </row>
    <row r="309" spans="1:13" x14ac:dyDescent="0.25">
      <c r="A309" s="9"/>
      <c r="B309" s="9"/>
      <c r="C309" s="9"/>
      <c r="D309" s="9"/>
      <c r="E309" s="9"/>
      <c r="F309" s="9"/>
      <c r="G309" s="9"/>
      <c r="H309" s="9"/>
      <c r="I309" s="9"/>
      <c r="J309" s="9"/>
      <c r="K309" s="9"/>
      <c r="L309" s="9"/>
      <c r="M309" s="9"/>
    </row>
    <row r="310" spans="1:13" x14ac:dyDescent="0.25">
      <c r="A310" s="9"/>
      <c r="B310" s="9"/>
      <c r="C310" s="9"/>
      <c r="D310" s="9"/>
      <c r="E310" s="9"/>
      <c r="F310" s="9"/>
      <c r="G310" s="9"/>
      <c r="H310" s="9"/>
      <c r="I310" s="9"/>
      <c r="J310" s="9"/>
      <c r="K310" s="9"/>
      <c r="L310" s="9"/>
      <c r="M310" s="9"/>
    </row>
    <row r="311" spans="1:13" x14ac:dyDescent="0.25">
      <c r="A311" s="9"/>
      <c r="B311" s="9"/>
      <c r="C311" s="9"/>
      <c r="D311" s="9"/>
      <c r="E311" s="9"/>
      <c r="F311" s="9"/>
      <c r="G311" s="9"/>
      <c r="H311" s="9"/>
      <c r="I311" s="9"/>
      <c r="J311" s="9"/>
      <c r="K311" s="9"/>
      <c r="L311" s="9"/>
      <c r="M311" s="9"/>
    </row>
    <row r="312" spans="1:13" x14ac:dyDescent="0.25">
      <c r="A312" s="9"/>
      <c r="B312" s="9"/>
      <c r="C312" s="9"/>
      <c r="D312" s="9"/>
      <c r="E312" s="9"/>
      <c r="F312" s="9"/>
      <c r="G312" s="9"/>
      <c r="H312" s="9"/>
      <c r="I312" s="9"/>
      <c r="J312" s="9"/>
      <c r="K312" s="9"/>
      <c r="L312" s="9"/>
      <c r="M312" s="9"/>
    </row>
    <row r="313" spans="1:13" x14ac:dyDescent="0.25">
      <c r="A313" s="9"/>
      <c r="B313" s="9"/>
      <c r="C313" s="9"/>
      <c r="D313" s="9"/>
      <c r="E313" s="9"/>
      <c r="F313" s="9"/>
      <c r="G313" s="9"/>
      <c r="H313" s="9"/>
      <c r="I313" s="9"/>
      <c r="J313" s="9"/>
      <c r="K313" s="9"/>
      <c r="L313" s="9"/>
      <c r="M313" s="9"/>
    </row>
    <row r="314" spans="1:13" x14ac:dyDescent="0.25">
      <c r="A314" s="9"/>
      <c r="B314" s="9"/>
      <c r="C314" s="9"/>
      <c r="D314" s="9"/>
      <c r="E314" s="9"/>
      <c r="F314" s="9"/>
      <c r="G314" s="9"/>
      <c r="H314" s="9"/>
      <c r="I314" s="9"/>
      <c r="J314" s="9"/>
      <c r="K314" s="9"/>
      <c r="L314" s="9"/>
      <c r="M314" s="9"/>
    </row>
    <row r="315" spans="1:13" x14ac:dyDescent="0.25">
      <c r="A315" s="9"/>
      <c r="B315" s="9"/>
      <c r="C315" s="9"/>
      <c r="D315" s="9"/>
      <c r="E315" s="9"/>
      <c r="F315" s="9"/>
      <c r="G315" s="9"/>
      <c r="H315" s="9"/>
      <c r="I315" s="9"/>
      <c r="J315" s="9"/>
      <c r="K315" s="9"/>
      <c r="L315" s="9"/>
      <c r="M315" s="9"/>
    </row>
    <row r="316" spans="1:13" x14ac:dyDescent="0.25">
      <c r="A316" s="9"/>
      <c r="B316" s="9"/>
      <c r="C316" s="9"/>
      <c r="D316" s="9"/>
      <c r="E316" s="9"/>
      <c r="F316" s="9"/>
      <c r="G316" s="9"/>
      <c r="H316" s="9"/>
      <c r="I316" s="9"/>
      <c r="J316" s="9"/>
      <c r="K316" s="9"/>
      <c r="L316" s="9"/>
      <c r="M316" s="9"/>
    </row>
    <row r="317" spans="1:13" x14ac:dyDescent="0.25">
      <c r="A317" s="9"/>
      <c r="B317" s="9"/>
      <c r="C317" s="9"/>
      <c r="D317" s="9"/>
      <c r="E317" s="9"/>
      <c r="F317" s="9"/>
      <c r="G317" s="9"/>
      <c r="H317" s="9"/>
      <c r="I317" s="9"/>
      <c r="J317" s="9"/>
      <c r="K317" s="9"/>
      <c r="L317" s="9"/>
      <c r="M317" s="9"/>
    </row>
    <row r="318" spans="1:13" x14ac:dyDescent="0.25">
      <c r="A318" s="9"/>
      <c r="B318" s="9"/>
      <c r="C318" s="9"/>
      <c r="D318" s="9"/>
      <c r="E318" s="9"/>
      <c r="F318" s="9"/>
      <c r="G318" s="9"/>
      <c r="H318" s="9"/>
      <c r="I318" s="9"/>
      <c r="J318" s="9"/>
      <c r="K318" s="9"/>
      <c r="L318" s="9"/>
      <c r="M318" s="9"/>
    </row>
    <row r="319" spans="1:13" x14ac:dyDescent="0.25">
      <c r="A319" s="9"/>
      <c r="B319" s="9"/>
      <c r="C319" s="9"/>
      <c r="D319" s="9"/>
      <c r="E319" s="9"/>
      <c r="F319" s="9"/>
      <c r="G319" s="9"/>
      <c r="H319" s="9"/>
      <c r="I319" s="9"/>
      <c r="J319" s="9"/>
      <c r="K319" s="9"/>
      <c r="L319" s="9"/>
      <c r="M319" s="9"/>
    </row>
    <row r="320" spans="1:13" x14ac:dyDescent="0.25">
      <c r="A320" s="9"/>
      <c r="B320" s="9"/>
      <c r="C320" s="9"/>
      <c r="D320" s="9"/>
      <c r="E320" s="9"/>
      <c r="F320" s="9"/>
      <c r="G320" s="9"/>
      <c r="H320" s="9"/>
      <c r="I320" s="9"/>
      <c r="J320" s="9"/>
      <c r="K320" s="9"/>
      <c r="L320" s="9"/>
      <c r="M320" s="9"/>
    </row>
    <row r="321" spans="1:13" x14ac:dyDescent="0.25">
      <c r="A321" s="9"/>
      <c r="B321" s="9"/>
      <c r="C321" s="9"/>
      <c r="D321" s="9"/>
      <c r="E321" s="9"/>
      <c r="F321" s="9"/>
      <c r="G321" s="9"/>
      <c r="H321" s="9"/>
      <c r="I321" s="9"/>
      <c r="J321" s="9"/>
      <c r="K321" s="9"/>
      <c r="L321" s="9"/>
      <c r="M321" s="9"/>
    </row>
    <row r="322" spans="1:13" x14ac:dyDescent="0.25">
      <c r="A322" s="9"/>
      <c r="B322" s="9"/>
      <c r="C322" s="9"/>
      <c r="D322" s="9"/>
      <c r="E322" s="9"/>
      <c r="F322" s="9"/>
      <c r="G322" s="9"/>
      <c r="H322" s="9"/>
      <c r="I322" s="9"/>
      <c r="J322" s="9"/>
      <c r="K322" s="9"/>
      <c r="L322" s="9"/>
      <c r="M322" s="9"/>
    </row>
    <row r="323" spans="1:13" x14ac:dyDescent="0.25">
      <c r="A323" s="9"/>
      <c r="B323" s="9"/>
      <c r="C323" s="9"/>
      <c r="D323" s="9"/>
      <c r="E323" s="9"/>
      <c r="F323" s="9"/>
      <c r="G323" s="9"/>
      <c r="H323" s="9"/>
      <c r="I323" s="9"/>
      <c r="J323" s="9"/>
      <c r="K323" s="9"/>
      <c r="L323" s="9"/>
      <c r="M323" s="9"/>
    </row>
    <row r="324" spans="1:13" x14ac:dyDescent="0.25">
      <c r="A324" s="9"/>
      <c r="B324" s="9"/>
      <c r="C324" s="9"/>
      <c r="D324" s="9"/>
      <c r="E324" s="9"/>
      <c r="F324" s="9"/>
      <c r="G324" s="9"/>
      <c r="H324" s="9"/>
      <c r="I324" s="9"/>
      <c r="J324" s="9"/>
      <c r="K324" s="9"/>
      <c r="L324" s="9"/>
      <c r="M324" s="9"/>
    </row>
    <row r="325" spans="1:13" x14ac:dyDescent="0.25">
      <c r="A325" s="9"/>
      <c r="B325" s="9"/>
      <c r="C325" s="9"/>
      <c r="D325" s="9"/>
      <c r="E325" s="9"/>
      <c r="F325" s="9"/>
      <c r="G325" s="9"/>
      <c r="H325" s="9"/>
      <c r="I325" s="9"/>
      <c r="J325" s="9"/>
      <c r="K325" s="9"/>
      <c r="L325" s="9"/>
      <c r="M325" s="9"/>
    </row>
    <row r="326" spans="1:13" x14ac:dyDescent="0.25">
      <c r="A326" s="9"/>
      <c r="B326" s="9"/>
      <c r="C326" s="9"/>
      <c r="D326" s="9"/>
      <c r="E326" s="9"/>
      <c r="F326" s="9"/>
      <c r="G326" s="9"/>
      <c r="H326" s="9"/>
      <c r="I326" s="9"/>
      <c r="J326" s="9"/>
      <c r="K326" s="9"/>
      <c r="L326" s="9"/>
      <c r="M326" s="9"/>
    </row>
    <row r="327" spans="1:13" x14ac:dyDescent="0.25">
      <c r="A327" s="9"/>
      <c r="B327" s="9"/>
      <c r="C327" s="9"/>
      <c r="D327" s="9"/>
      <c r="E327" s="9"/>
      <c r="F327" s="9"/>
      <c r="G327" s="9"/>
      <c r="H327" s="9"/>
      <c r="I327" s="9"/>
      <c r="J327" s="9"/>
      <c r="K327" s="9"/>
      <c r="L327" s="9"/>
      <c r="M327" s="9"/>
    </row>
    <row r="328" spans="1:13" x14ac:dyDescent="0.25">
      <c r="A328" s="9"/>
      <c r="B328" s="9"/>
      <c r="C328" s="9"/>
      <c r="D328" s="9"/>
      <c r="E328" s="9"/>
      <c r="F328" s="9"/>
      <c r="G328" s="9"/>
      <c r="H328" s="9"/>
      <c r="I328" s="9"/>
      <c r="J328" s="9"/>
      <c r="K328" s="9"/>
      <c r="L328" s="9"/>
      <c r="M328" s="9"/>
    </row>
    <row r="329" spans="1:13" x14ac:dyDescent="0.25">
      <c r="A329" s="9"/>
      <c r="B329" s="9"/>
      <c r="C329" s="9"/>
      <c r="D329" s="9"/>
      <c r="E329" s="9"/>
      <c r="F329" s="9"/>
      <c r="G329" s="9"/>
      <c r="H329" s="9"/>
      <c r="I329" s="9"/>
      <c r="J329" s="9"/>
      <c r="K329" s="9"/>
      <c r="L329" s="9"/>
      <c r="M329" s="9"/>
    </row>
    <row r="330" spans="1:13" x14ac:dyDescent="0.25">
      <c r="A330" s="9"/>
      <c r="B330" s="9"/>
      <c r="C330" s="9"/>
      <c r="D330" s="9"/>
      <c r="E330" s="9"/>
      <c r="F330" s="9"/>
      <c r="G330" s="9"/>
      <c r="H330" s="9"/>
      <c r="I330" s="9"/>
      <c r="J330" s="9"/>
      <c r="K330" s="9"/>
      <c r="L330" s="9"/>
      <c r="M330" s="9"/>
    </row>
    <row r="331" spans="1:13" x14ac:dyDescent="0.25">
      <c r="A331" s="9"/>
      <c r="B331" s="9"/>
      <c r="C331" s="9"/>
      <c r="D331" s="9"/>
      <c r="E331" s="9"/>
      <c r="F331" s="9"/>
      <c r="G331" s="9"/>
      <c r="H331" s="9"/>
      <c r="I331" s="9"/>
      <c r="J331" s="9"/>
      <c r="K331" s="9"/>
      <c r="L331" s="9"/>
      <c r="M331" s="9"/>
    </row>
    <row r="332" spans="1:13" x14ac:dyDescent="0.25">
      <c r="A332" s="9"/>
      <c r="B332" s="9"/>
      <c r="C332" s="9"/>
      <c r="D332" s="9"/>
      <c r="E332" s="9"/>
      <c r="F332" s="9"/>
      <c r="G332" s="9"/>
      <c r="H332" s="9"/>
      <c r="I332" s="9"/>
      <c r="J332" s="9"/>
      <c r="K332" s="9"/>
      <c r="L332" s="9"/>
      <c r="M332" s="9"/>
    </row>
    <row r="333" spans="1:13" x14ac:dyDescent="0.25">
      <c r="A333" s="9"/>
      <c r="B333" s="9"/>
      <c r="C333" s="9"/>
      <c r="D333" s="9"/>
      <c r="E333" s="9"/>
      <c r="F333" s="9"/>
      <c r="G333" s="9"/>
      <c r="H333" s="9"/>
      <c r="I333" s="9"/>
      <c r="J333" s="9"/>
      <c r="K333" s="9"/>
      <c r="L333" s="9"/>
      <c r="M333" s="9"/>
    </row>
    <row r="334" spans="1:13" x14ac:dyDescent="0.25">
      <c r="A334" s="9"/>
      <c r="B334" s="9"/>
      <c r="C334" s="9"/>
      <c r="D334" s="9"/>
      <c r="E334" s="9"/>
      <c r="F334" s="9"/>
      <c r="G334" s="9"/>
      <c r="H334" s="9"/>
      <c r="I334" s="9"/>
      <c r="J334" s="9"/>
      <c r="K334" s="9"/>
      <c r="L334" s="9"/>
      <c r="M334" s="9"/>
    </row>
    <row r="335" spans="1:13" x14ac:dyDescent="0.25">
      <c r="A335" s="9"/>
      <c r="B335" s="9"/>
      <c r="C335" s="9"/>
      <c r="D335" s="9"/>
      <c r="E335" s="9"/>
      <c r="F335" s="9"/>
      <c r="G335" s="9"/>
      <c r="H335" s="9"/>
      <c r="I335" s="9"/>
      <c r="J335" s="9"/>
      <c r="K335" s="9"/>
      <c r="L335" s="9"/>
      <c r="M335" s="9"/>
    </row>
    <row r="336" spans="1:13" x14ac:dyDescent="0.25">
      <c r="A336" s="9"/>
      <c r="B336" s="9"/>
      <c r="C336" s="9"/>
      <c r="D336" s="9"/>
      <c r="E336" s="9"/>
      <c r="F336" s="9"/>
      <c r="G336" s="9"/>
      <c r="H336" s="9"/>
      <c r="I336" s="9"/>
      <c r="J336" s="9"/>
      <c r="K336" s="9"/>
      <c r="L336" s="9"/>
      <c r="M336" s="9"/>
    </row>
    <row r="337" spans="1:13" x14ac:dyDescent="0.25">
      <c r="A337" s="9"/>
      <c r="B337" s="9"/>
      <c r="C337" s="9"/>
      <c r="D337" s="9"/>
      <c r="E337" s="9"/>
      <c r="F337" s="9"/>
      <c r="G337" s="9"/>
      <c r="H337" s="9"/>
      <c r="I337" s="9"/>
      <c r="J337" s="9"/>
      <c r="K337" s="9"/>
      <c r="L337" s="9"/>
      <c r="M337" s="9"/>
    </row>
    <row r="338" spans="1:13" x14ac:dyDescent="0.25">
      <c r="A338" s="9"/>
      <c r="B338" s="9"/>
      <c r="C338" s="9"/>
      <c r="D338" s="9"/>
      <c r="E338" s="9"/>
      <c r="F338" s="9"/>
      <c r="G338" s="9"/>
      <c r="H338" s="9"/>
      <c r="I338" s="9"/>
      <c r="J338" s="9"/>
      <c r="K338" s="9"/>
      <c r="L338" s="9"/>
      <c r="M338" s="9"/>
    </row>
    <row r="339" spans="1:13" x14ac:dyDescent="0.25">
      <c r="A339" s="9"/>
      <c r="B339" s="9"/>
      <c r="C339" s="9"/>
      <c r="D339" s="9"/>
      <c r="E339" s="9"/>
      <c r="F339" s="9"/>
      <c r="G339" s="9"/>
      <c r="H339" s="9"/>
      <c r="I339" s="9"/>
      <c r="J339" s="9"/>
      <c r="K339" s="9"/>
      <c r="L339" s="9"/>
      <c r="M339" s="9"/>
    </row>
    <row r="340" spans="1:13" x14ac:dyDescent="0.25">
      <c r="A340" s="9"/>
      <c r="B340" s="9"/>
      <c r="C340" s="9"/>
      <c r="D340" s="9"/>
      <c r="E340" s="9"/>
      <c r="F340" s="9"/>
      <c r="G340" s="9"/>
      <c r="H340" s="9"/>
      <c r="I340" s="9"/>
      <c r="J340" s="9"/>
      <c r="K340" s="9"/>
      <c r="L340" s="9"/>
      <c r="M340" s="9"/>
    </row>
    <row r="341" spans="1:13" x14ac:dyDescent="0.25">
      <c r="A341" s="9"/>
      <c r="B341" s="9"/>
      <c r="C341" s="9"/>
      <c r="D341" s="9"/>
      <c r="E341" s="9"/>
      <c r="F341" s="9"/>
      <c r="G341" s="9"/>
      <c r="H341" s="9"/>
      <c r="I341" s="9"/>
      <c r="J341" s="9"/>
      <c r="K341" s="9"/>
      <c r="L341" s="9"/>
      <c r="M341" s="9"/>
    </row>
    <row r="342" spans="1:13" x14ac:dyDescent="0.25">
      <c r="A342" s="9"/>
      <c r="B342" s="9"/>
      <c r="C342" s="9"/>
      <c r="D342" s="9"/>
      <c r="E342" s="9"/>
      <c r="F342" s="9"/>
      <c r="G342" s="9"/>
      <c r="H342" s="9"/>
      <c r="I342" s="9"/>
      <c r="J342" s="9"/>
      <c r="K342" s="9"/>
      <c r="L342" s="9"/>
      <c r="M342" s="9"/>
    </row>
    <row r="343" spans="1:13" x14ac:dyDescent="0.25">
      <c r="A343" s="9"/>
      <c r="B343" s="9"/>
      <c r="C343" s="9"/>
      <c r="D343" s="9"/>
      <c r="E343" s="9"/>
      <c r="F343" s="9"/>
      <c r="G343" s="9"/>
      <c r="H343" s="9"/>
      <c r="I343" s="9"/>
      <c r="J343" s="9"/>
      <c r="K343" s="9"/>
      <c r="L343" s="9"/>
      <c r="M343" s="9"/>
    </row>
    <row r="344" spans="1:13" x14ac:dyDescent="0.25">
      <c r="A344" s="9"/>
      <c r="B344" s="9"/>
      <c r="C344" s="9"/>
      <c r="D344" s="9"/>
      <c r="E344" s="9"/>
      <c r="F344" s="9"/>
      <c r="G344" s="9"/>
      <c r="H344" s="9"/>
      <c r="I344" s="9"/>
      <c r="J344" s="9"/>
      <c r="K344" s="9"/>
      <c r="L344" s="9"/>
      <c r="M344" s="9"/>
    </row>
    <row r="345" spans="1:13" x14ac:dyDescent="0.25">
      <c r="A345" s="9"/>
      <c r="B345" s="9"/>
      <c r="C345" s="9"/>
      <c r="D345" s="9"/>
      <c r="E345" s="9"/>
      <c r="F345" s="9"/>
      <c r="G345" s="9"/>
      <c r="H345" s="9"/>
      <c r="I345" s="9"/>
      <c r="J345" s="9"/>
      <c r="K345" s="9"/>
      <c r="L345" s="9"/>
      <c r="M345" s="9"/>
    </row>
    <row r="346" spans="1:13" x14ac:dyDescent="0.25">
      <c r="A346" s="9"/>
      <c r="B346" s="9"/>
      <c r="C346" s="9"/>
      <c r="D346" s="9"/>
      <c r="E346" s="9"/>
      <c r="F346" s="9"/>
      <c r="G346" s="9"/>
      <c r="H346" s="9"/>
      <c r="I346" s="9"/>
      <c r="J346" s="9"/>
      <c r="K346" s="9"/>
      <c r="L346" s="9"/>
      <c r="M346" s="9"/>
    </row>
    <row r="347" spans="1:13" x14ac:dyDescent="0.25">
      <c r="A347" s="9"/>
      <c r="B347" s="9"/>
      <c r="C347" s="9"/>
      <c r="D347" s="9"/>
      <c r="E347" s="9"/>
      <c r="F347" s="9"/>
      <c r="G347" s="9"/>
      <c r="H347" s="9"/>
      <c r="I347" s="9"/>
      <c r="J347" s="9"/>
      <c r="K347" s="9"/>
      <c r="L347" s="9"/>
      <c r="M347" s="9"/>
    </row>
    <row r="348" spans="1:13" x14ac:dyDescent="0.25">
      <c r="A348" s="9"/>
      <c r="B348" s="9"/>
      <c r="C348" s="9"/>
      <c r="D348" s="9"/>
      <c r="E348" s="9"/>
      <c r="F348" s="9"/>
      <c r="G348" s="9"/>
      <c r="H348" s="9"/>
      <c r="I348" s="9"/>
      <c r="J348" s="9"/>
      <c r="K348" s="9"/>
      <c r="L348" s="9"/>
      <c r="M348" s="9"/>
    </row>
    <row r="349" spans="1:13" x14ac:dyDescent="0.25">
      <c r="A349" s="9"/>
      <c r="B349" s="9"/>
      <c r="C349" s="9"/>
      <c r="D349" s="9"/>
      <c r="E349" s="9"/>
      <c r="F349" s="9"/>
      <c r="G349" s="9"/>
      <c r="H349" s="9"/>
      <c r="I349" s="9"/>
      <c r="J349" s="9"/>
      <c r="K349" s="9"/>
      <c r="L349" s="9"/>
      <c r="M349" s="9"/>
    </row>
    <row r="350" spans="1:13" x14ac:dyDescent="0.25">
      <c r="A350" s="9"/>
      <c r="B350" s="9"/>
      <c r="C350" s="9"/>
      <c r="D350" s="9"/>
      <c r="E350" s="9"/>
      <c r="F350" s="9"/>
      <c r="G350" s="9"/>
      <c r="H350" s="9"/>
      <c r="I350" s="9"/>
      <c r="J350" s="9"/>
      <c r="K350" s="9"/>
      <c r="L350" s="9"/>
      <c r="M350" s="9"/>
    </row>
    <row r="351" spans="1:13" x14ac:dyDescent="0.25">
      <c r="A351" s="9"/>
      <c r="B351" s="9"/>
      <c r="C351" s="9"/>
      <c r="D351" s="9"/>
      <c r="E351" s="9"/>
      <c r="F351" s="9"/>
      <c r="G351" s="9"/>
      <c r="H351" s="9"/>
      <c r="I351" s="9"/>
      <c r="J351" s="9"/>
      <c r="K351" s="9"/>
      <c r="L351" s="9"/>
      <c r="M351" s="9"/>
    </row>
    <row r="352" spans="1:13" x14ac:dyDescent="0.25">
      <c r="A352" s="9"/>
      <c r="B352" s="9"/>
      <c r="C352" s="9"/>
      <c r="D352" s="9"/>
      <c r="E352" s="9"/>
      <c r="F352" s="9"/>
      <c r="G352" s="9"/>
      <c r="H352" s="9"/>
      <c r="I352" s="9"/>
      <c r="J352" s="9"/>
      <c r="K352" s="9"/>
      <c r="L352" s="9"/>
      <c r="M352" s="9"/>
    </row>
    <row r="353" spans="1:13" x14ac:dyDescent="0.25">
      <c r="A353" s="9"/>
      <c r="B353" s="9"/>
      <c r="C353" s="9"/>
      <c r="D353" s="9"/>
      <c r="E353" s="9"/>
      <c r="F353" s="9"/>
      <c r="G353" s="9"/>
      <c r="H353" s="9"/>
      <c r="I353" s="9"/>
      <c r="J353" s="9"/>
      <c r="K353" s="9"/>
      <c r="L353" s="9"/>
      <c r="M353" s="9"/>
    </row>
    <row r="354" spans="1:13" x14ac:dyDescent="0.25">
      <c r="A354" s="9"/>
      <c r="B354" s="9"/>
      <c r="C354" s="9"/>
      <c r="D354" s="9"/>
      <c r="E354" s="9"/>
      <c r="F354" s="9"/>
      <c r="G354" s="9"/>
      <c r="H354" s="9"/>
      <c r="I354" s="9"/>
      <c r="J354" s="9"/>
      <c r="K354" s="9"/>
      <c r="L354" s="9"/>
      <c r="M354" s="9"/>
    </row>
    <row r="355" spans="1:13" x14ac:dyDescent="0.25">
      <c r="A355" s="9"/>
      <c r="B355" s="9"/>
      <c r="C355" s="9"/>
      <c r="D355" s="9"/>
      <c r="E355" s="9"/>
      <c r="F355" s="9"/>
      <c r="G355" s="9"/>
      <c r="H355" s="9"/>
      <c r="I355" s="9"/>
      <c r="J355" s="9"/>
      <c r="K355" s="9"/>
      <c r="L355" s="9"/>
      <c r="M355" s="9"/>
    </row>
    <row r="356" spans="1:13" x14ac:dyDescent="0.25">
      <c r="A356" s="9"/>
      <c r="B356" s="9"/>
      <c r="C356" s="9"/>
      <c r="D356" s="9"/>
      <c r="E356" s="9"/>
      <c r="F356" s="9"/>
      <c r="G356" s="9"/>
      <c r="H356" s="9"/>
      <c r="I356" s="9"/>
      <c r="J356" s="9"/>
      <c r="K356" s="9"/>
      <c r="L356" s="9"/>
      <c r="M356" s="9"/>
    </row>
    <row r="357" spans="1:13" x14ac:dyDescent="0.25">
      <c r="A357" s="9"/>
      <c r="B357" s="9"/>
      <c r="C357" s="9"/>
      <c r="D357" s="9"/>
      <c r="E357" s="9"/>
      <c r="F357" s="9"/>
      <c r="G357" s="9"/>
      <c r="H357" s="9"/>
      <c r="I357" s="9"/>
      <c r="J357" s="9"/>
      <c r="K357" s="9"/>
      <c r="L357" s="9"/>
      <c r="M357" s="9"/>
    </row>
    <row r="358" spans="1:13" x14ac:dyDescent="0.25">
      <c r="A358" s="9"/>
      <c r="B358" s="9"/>
      <c r="C358" s="9"/>
      <c r="D358" s="9"/>
      <c r="E358" s="9"/>
      <c r="F358" s="9"/>
      <c r="G358" s="9"/>
      <c r="H358" s="9"/>
      <c r="I358" s="9"/>
      <c r="J358" s="9"/>
      <c r="K358" s="9"/>
      <c r="L358" s="9"/>
      <c r="M358" s="9"/>
    </row>
    <row r="359" spans="1:13" x14ac:dyDescent="0.25">
      <c r="A359" s="9"/>
      <c r="B359" s="9"/>
      <c r="C359" s="9"/>
      <c r="D359" s="9"/>
      <c r="E359" s="9"/>
      <c r="F359" s="9"/>
      <c r="G359" s="9"/>
      <c r="H359" s="9"/>
      <c r="I359" s="9"/>
      <c r="J359" s="9"/>
      <c r="K359" s="9"/>
      <c r="L359" s="9"/>
      <c r="M359" s="9"/>
    </row>
    <row r="360" spans="1:13" x14ac:dyDescent="0.25">
      <c r="A360" s="9"/>
      <c r="B360" s="9"/>
      <c r="C360" s="9"/>
      <c r="D360" s="9"/>
      <c r="E360" s="9"/>
      <c r="F360" s="9"/>
      <c r="G360" s="9"/>
      <c r="H360" s="9"/>
      <c r="I360" s="9"/>
      <c r="J360" s="9"/>
      <c r="K360" s="9"/>
      <c r="L360" s="9"/>
      <c r="M360" s="9"/>
    </row>
    <row r="361" spans="1:13" x14ac:dyDescent="0.25">
      <c r="A361" s="9"/>
      <c r="B361" s="9"/>
      <c r="C361" s="9"/>
      <c r="D361" s="9"/>
      <c r="E361" s="9"/>
      <c r="F361" s="9"/>
      <c r="G361" s="9"/>
      <c r="H361" s="9"/>
      <c r="I361" s="9"/>
      <c r="J361" s="9"/>
      <c r="K361" s="9"/>
      <c r="L361" s="9"/>
      <c r="M361" s="9"/>
    </row>
    <row r="362" spans="1:13" x14ac:dyDescent="0.25">
      <c r="A362" s="9"/>
      <c r="B362" s="9"/>
      <c r="C362" s="9"/>
      <c r="D362" s="9"/>
      <c r="E362" s="9"/>
      <c r="F362" s="9"/>
      <c r="G362" s="9"/>
      <c r="H362" s="9"/>
      <c r="I362" s="9"/>
      <c r="J362" s="9"/>
      <c r="K362" s="9"/>
      <c r="L362" s="9"/>
      <c r="M362" s="9"/>
    </row>
    <row r="363" spans="1:13" x14ac:dyDescent="0.25">
      <c r="A363" s="9"/>
      <c r="B363" s="9"/>
      <c r="C363" s="9"/>
      <c r="D363" s="9"/>
      <c r="E363" s="9"/>
      <c r="F363" s="9"/>
      <c r="G363" s="9"/>
      <c r="H363" s="9"/>
      <c r="I363" s="9"/>
      <c r="J363" s="9"/>
      <c r="K363" s="9"/>
      <c r="L363" s="9"/>
      <c r="M363" s="9"/>
    </row>
    <row r="364" spans="1:13" x14ac:dyDescent="0.25">
      <c r="A364" s="9"/>
      <c r="B364" s="9"/>
      <c r="C364" s="9"/>
      <c r="D364" s="9"/>
      <c r="E364" s="9"/>
      <c r="F364" s="9"/>
      <c r="G364" s="9"/>
      <c r="H364" s="9"/>
      <c r="I364" s="9"/>
      <c r="J364" s="9"/>
      <c r="K364" s="9"/>
      <c r="L364" s="9"/>
      <c r="M364" s="9"/>
    </row>
    <row r="365" spans="1:13" x14ac:dyDescent="0.25">
      <c r="A365" s="9"/>
      <c r="B365" s="9"/>
      <c r="C365" s="9"/>
      <c r="D365" s="9"/>
      <c r="E365" s="9"/>
      <c r="F365" s="9"/>
      <c r="G365" s="9"/>
      <c r="H365" s="9"/>
      <c r="I365" s="9"/>
      <c r="J365" s="9"/>
      <c r="K365" s="9"/>
      <c r="L365" s="9"/>
      <c r="M365" s="9"/>
    </row>
    <row r="366" spans="1:13" x14ac:dyDescent="0.25">
      <c r="A366" s="9"/>
      <c r="B366" s="9"/>
      <c r="C366" s="9"/>
      <c r="D366" s="9"/>
      <c r="E366" s="9"/>
      <c r="F366" s="9"/>
      <c r="G366" s="9"/>
      <c r="H366" s="9"/>
      <c r="I366" s="9"/>
      <c r="J366" s="9"/>
      <c r="K366" s="9"/>
      <c r="L366" s="9"/>
      <c r="M366" s="9"/>
    </row>
    <row r="367" spans="1:13" x14ac:dyDescent="0.25">
      <c r="A367" s="9"/>
      <c r="B367" s="9"/>
      <c r="C367" s="9"/>
      <c r="D367" s="9"/>
      <c r="E367" s="9"/>
      <c r="F367" s="9"/>
      <c r="G367" s="9"/>
      <c r="H367" s="9"/>
      <c r="I367" s="9"/>
      <c r="J367" s="9"/>
      <c r="K367" s="9"/>
      <c r="L367" s="9"/>
      <c r="M367" s="9"/>
    </row>
    <row r="368" spans="1:13" x14ac:dyDescent="0.25">
      <c r="A368" s="9"/>
      <c r="B368" s="9"/>
      <c r="C368" s="9"/>
      <c r="D368" s="9"/>
      <c r="E368" s="9"/>
      <c r="F368" s="9"/>
      <c r="G368" s="9"/>
      <c r="H368" s="9"/>
      <c r="I368" s="9"/>
      <c r="J368" s="9"/>
      <c r="K368" s="9"/>
      <c r="L368" s="9"/>
      <c r="M368" s="9"/>
    </row>
    <row r="369" spans="1:13" x14ac:dyDescent="0.25">
      <c r="A369" s="9"/>
      <c r="B369" s="9"/>
      <c r="C369" s="9"/>
      <c r="D369" s="9"/>
      <c r="E369" s="9"/>
      <c r="F369" s="9"/>
      <c r="G369" s="9"/>
      <c r="H369" s="9"/>
      <c r="I369" s="9"/>
      <c r="J369" s="9"/>
      <c r="K369" s="9"/>
      <c r="L369" s="9"/>
      <c r="M369" s="9"/>
    </row>
    <row r="370" spans="1:13" x14ac:dyDescent="0.25">
      <c r="A370" s="9"/>
      <c r="B370" s="9"/>
      <c r="C370" s="9"/>
      <c r="D370" s="9"/>
      <c r="E370" s="9"/>
      <c r="F370" s="9"/>
      <c r="G370" s="9"/>
      <c r="H370" s="9"/>
      <c r="I370" s="9"/>
      <c r="J370" s="9"/>
      <c r="K370" s="9"/>
      <c r="L370" s="9"/>
      <c r="M370" s="9"/>
    </row>
    <row r="371" spans="1:13" x14ac:dyDescent="0.25">
      <c r="A371" s="9"/>
      <c r="B371" s="9"/>
      <c r="C371" s="9"/>
      <c r="D371" s="9"/>
      <c r="E371" s="9"/>
      <c r="F371" s="9"/>
      <c r="G371" s="9"/>
      <c r="H371" s="9"/>
      <c r="I371" s="9"/>
      <c r="J371" s="9"/>
      <c r="K371" s="9"/>
      <c r="L371" s="9"/>
      <c r="M371" s="9"/>
    </row>
    <row r="372" spans="1:13" x14ac:dyDescent="0.25">
      <c r="A372" s="9"/>
      <c r="B372" s="9"/>
      <c r="C372" s="9"/>
      <c r="D372" s="9"/>
      <c r="E372" s="9"/>
      <c r="F372" s="9"/>
      <c r="G372" s="9"/>
      <c r="H372" s="9"/>
      <c r="I372" s="9"/>
      <c r="J372" s="9"/>
      <c r="K372" s="9"/>
      <c r="L372" s="9"/>
      <c r="M372" s="9"/>
    </row>
    <row r="373" spans="1:13" x14ac:dyDescent="0.25">
      <c r="A373" s="9"/>
      <c r="B373" s="9"/>
      <c r="C373" s="9"/>
      <c r="D373" s="9"/>
      <c r="E373" s="9"/>
      <c r="F373" s="9"/>
      <c r="G373" s="9"/>
      <c r="H373" s="9"/>
      <c r="I373" s="9"/>
      <c r="J373" s="9"/>
      <c r="K373" s="9"/>
      <c r="L373" s="9"/>
      <c r="M373" s="9"/>
    </row>
    <row r="374" spans="1:13" x14ac:dyDescent="0.25">
      <c r="A374" s="9"/>
      <c r="B374" s="9"/>
      <c r="C374" s="9"/>
      <c r="D374" s="9"/>
      <c r="E374" s="9"/>
      <c r="F374" s="9"/>
      <c r="G374" s="9"/>
      <c r="H374" s="9"/>
      <c r="I374" s="9"/>
      <c r="J374" s="9"/>
      <c r="K374" s="9"/>
      <c r="L374" s="9"/>
      <c r="M374" s="9"/>
    </row>
    <row r="375" spans="1:13" x14ac:dyDescent="0.25">
      <c r="A375" s="9"/>
      <c r="B375" s="9"/>
      <c r="C375" s="9"/>
      <c r="D375" s="9"/>
      <c r="E375" s="9"/>
      <c r="F375" s="9"/>
      <c r="G375" s="9"/>
      <c r="H375" s="9"/>
      <c r="I375" s="9"/>
      <c r="J375" s="9"/>
      <c r="K375" s="9"/>
      <c r="L375" s="9"/>
      <c r="M375" s="9"/>
    </row>
    <row r="376" spans="1:13" x14ac:dyDescent="0.25">
      <c r="A376" s="9"/>
      <c r="B376" s="9"/>
      <c r="C376" s="9"/>
      <c r="D376" s="9"/>
      <c r="E376" s="9"/>
      <c r="F376" s="9"/>
      <c r="G376" s="9"/>
      <c r="H376" s="9"/>
      <c r="I376" s="9"/>
      <c r="J376" s="9"/>
      <c r="K376" s="9"/>
      <c r="L376" s="9"/>
      <c r="M376" s="9"/>
    </row>
    <row r="377" spans="1:13" x14ac:dyDescent="0.25">
      <c r="A377" s="9"/>
      <c r="B377" s="9"/>
      <c r="C377" s="9"/>
      <c r="D377" s="9"/>
      <c r="E377" s="9"/>
      <c r="F377" s="9"/>
      <c r="G377" s="9"/>
      <c r="H377" s="9"/>
      <c r="I377" s="9"/>
      <c r="J377" s="9"/>
      <c r="K377" s="9"/>
      <c r="L377" s="9"/>
      <c r="M377" s="9"/>
    </row>
    <row r="378" spans="1:13" x14ac:dyDescent="0.25">
      <c r="A378" s="9"/>
      <c r="B378" s="9"/>
      <c r="C378" s="9"/>
      <c r="D378" s="9"/>
      <c r="E378" s="9"/>
      <c r="F378" s="9"/>
      <c r="G378" s="9"/>
      <c r="H378" s="9"/>
      <c r="I378" s="9"/>
      <c r="J378" s="9"/>
      <c r="K378" s="9"/>
      <c r="L378" s="9"/>
      <c r="M378" s="9"/>
    </row>
    <row r="379" spans="1:13" x14ac:dyDescent="0.25">
      <c r="A379" s="9"/>
      <c r="B379" s="9"/>
      <c r="C379" s="9"/>
      <c r="D379" s="9"/>
      <c r="E379" s="9"/>
      <c r="F379" s="9"/>
      <c r="G379" s="9"/>
      <c r="H379" s="9"/>
      <c r="I379" s="9"/>
      <c r="J379" s="9"/>
      <c r="K379" s="9"/>
      <c r="L379" s="9"/>
      <c r="M379" s="9"/>
    </row>
    <row r="380" spans="1:13" x14ac:dyDescent="0.25">
      <c r="A380" s="9"/>
      <c r="B380" s="9"/>
      <c r="C380" s="9"/>
      <c r="D380" s="9"/>
      <c r="E380" s="9"/>
      <c r="F380" s="9"/>
      <c r="G380" s="9"/>
      <c r="H380" s="9"/>
      <c r="I380" s="9"/>
      <c r="J380" s="9"/>
      <c r="K380" s="9"/>
      <c r="L380" s="9"/>
      <c r="M380" s="9"/>
    </row>
    <row r="381" spans="1:13" x14ac:dyDescent="0.25">
      <c r="A381" s="9"/>
      <c r="B381" s="9"/>
      <c r="C381" s="9"/>
      <c r="D381" s="9"/>
      <c r="E381" s="9"/>
      <c r="F381" s="9"/>
      <c r="G381" s="9"/>
      <c r="H381" s="9"/>
      <c r="I381" s="9"/>
      <c r="J381" s="9"/>
      <c r="K381" s="9"/>
      <c r="L381" s="9"/>
      <c r="M381" s="9"/>
    </row>
    <row r="382" spans="1:13" x14ac:dyDescent="0.25">
      <c r="A382" s="9"/>
      <c r="B382" s="9"/>
      <c r="C382" s="9"/>
      <c r="D382" s="9"/>
      <c r="E382" s="9"/>
      <c r="F382" s="9"/>
      <c r="G382" s="9"/>
      <c r="H382" s="9"/>
      <c r="I382" s="9"/>
      <c r="J382" s="9"/>
      <c r="K382" s="9"/>
      <c r="L382" s="9"/>
      <c r="M382" s="9"/>
    </row>
    <row r="383" spans="1:13" x14ac:dyDescent="0.25">
      <c r="A383" s="9"/>
      <c r="B383" s="9"/>
      <c r="C383" s="9"/>
      <c r="D383" s="9"/>
      <c r="E383" s="9"/>
      <c r="F383" s="9"/>
      <c r="G383" s="9"/>
      <c r="H383" s="9"/>
      <c r="I383" s="9"/>
      <c r="J383" s="9"/>
      <c r="K383" s="9"/>
      <c r="L383" s="9"/>
      <c r="M383" s="9"/>
    </row>
    <row r="384" spans="1:13" x14ac:dyDescent="0.25">
      <c r="A384" s="9"/>
      <c r="B384" s="9"/>
      <c r="C384" s="9"/>
      <c r="D384" s="9"/>
      <c r="E384" s="9"/>
      <c r="F384" s="9"/>
      <c r="G384" s="9"/>
      <c r="H384" s="9"/>
      <c r="I384" s="9"/>
      <c r="J384" s="9"/>
      <c r="K384" s="9"/>
      <c r="L384" s="9"/>
      <c r="M384" s="9"/>
    </row>
    <row r="385" spans="1:13" x14ac:dyDescent="0.25">
      <c r="A385" s="9"/>
      <c r="B385" s="9"/>
      <c r="C385" s="9"/>
      <c r="D385" s="9"/>
      <c r="E385" s="9"/>
      <c r="F385" s="9"/>
      <c r="G385" s="9"/>
      <c r="H385" s="9"/>
      <c r="I385" s="9"/>
      <c r="J385" s="9"/>
      <c r="K385" s="9"/>
      <c r="L385" s="9"/>
      <c r="M385" s="9"/>
    </row>
    <row r="386" spans="1:13" x14ac:dyDescent="0.25">
      <c r="A386" s="9"/>
      <c r="B386" s="9"/>
      <c r="C386" s="9"/>
      <c r="D386" s="9"/>
      <c r="E386" s="9"/>
      <c r="F386" s="9"/>
      <c r="G386" s="9"/>
      <c r="H386" s="9"/>
      <c r="I386" s="9"/>
      <c r="J386" s="9"/>
      <c r="K386" s="9"/>
      <c r="L386" s="9"/>
      <c r="M386" s="9"/>
    </row>
    <row r="387" spans="1:13" x14ac:dyDescent="0.25">
      <c r="A387" s="9"/>
      <c r="B387" s="9"/>
      <c r="C387" s="9"/>
      <c r="D387" s="9"/>
      <c r="E387" s="9"/>
      <c r="F387" s="9"/>
      <c r="G387" s="9"/>
      <c r="H387" s="9"/>
      <c r="I387" s="9"/>
      <c r="J387" s="9"/>
      <c r="K387" s="9"/>
      <c r="L387" s="9"/>
      <c r="M387" s="9"/>
    </row>
    <row r="388" spans="1:13" x14ac:dyDescent="0.25">
      <c r="A388" s="9"/>
      <c r="B388" s="9"/>
      <c r="C388" s="9"/>
      <c r="D388" s="9"/>
      <c r="E388" s="9"/>
      <c r="F388" s="9"/>
      <c r="G388" s="9"/>
      <c r="H388" s="9"/>
      <c r="I388" s="9"/>
      <c r="J388" s="9"/>
      <c r="K388" s="9"/>
      <c r="L388" s="9"/>
      <c r="M388" s="9"/>
    </row>
    <row r="389" spans="1:13" x14ac:dyDescent="0.25">
      <c r="A389" s="9"/>
      <c r="B389" s="9"/>
      <c r="C389" s="9"/>
      <c r="D389" s="9"/>
      <c r="E389" s="9"/>
      <c r="F389" s="9"/>
      <c r="G389" s="9"/>
      <c r="H389" s="9"/>
      <c r="I389" s="9"/>
      <c r="J389" s="9"/>
      <c r="K389" s="9"/>
      <c r="L389" s="9"/>
      <c r="M389" s="9"/>
    </row>
    <row r="390" spans="1:13" x14ac:dyDescent="0.25">
      <c r="A390" s="9"/>
      <c r="B390" s="9"/>
      <c r="C390" s="9"/>
      <c r="D390" s="9"/>
      <c r="E390" s="9"/>
      <c r="F390" s="9"/>
      <c r="G390" s="9"/>
      <c r="H390" s="9"/>
      <c r="I390" s="9"/>
      <c r="J390" s="9"/>
      <c r="K390" s="9"/>
      <c r="L390" s="9"/>
      <c r="M390" s="9"/>
    </row>
    <row r="391" spans="1:13" x14ac:dyDescent="0.25">
      <c r="A391" s="9"/>
      <c r="B391" s="9"/>
      <c r="C391" s="9"/>
      <c r="D391" s="9"/>
      <c r="E391" s="9"/>
      <c r="F391" s="9"/>
      <c r="G391" s="9"/>
      <c r="H391" s="9"/>
      <c r="I391" s="9"/>
      <c r="J391" s="9"/>
      <c r="K391" s="9"/>
      <c r="L391" s="9"/>
      <c r="M391" s="9"/>
    </row>
    <row r="392" spans="1:13" x14ac:dyDescent="0.25">
      <c r="A392" s="9"/>
      <c r="B392" s="9"/>
      <c r="C392" s="9"/>
      <c r="D392" s="9"/>
      <c r="E392" s="9"/>
      <c r="F392" s="9"/>
      <c r="G392" s="9"/>
      <c r="H392" s="9"/>
      <c r="I392" s="9"/>
      <c r="J392" s="9"/>
      <c r="K392" s="9"/>
      <c r="L392" s="9"/>
      <c r="M392" s="9"/>
    </row>
    <row r="393" spans="1:13" x14ac:dyDescent="0.25">
      <c r="A393" s="9"/>
      <c r="B393" s="9"/>
      <c r="C393" s="9"/>
      <c r="D393" s="9"/>
      <c r="E393" s="9"/>
      <c r="F393" s="9"/>
      <c r="G393" s="9"/>
      <c r="H393" s="9"/>
      <c r="I393" s="9"/>
      <c r="J393" s="9"/>
      <c r="K393" s="9"/>
      <c r="L393" s="9"/>
      <c r="M393" s="9"/>
    </row>
    <row r="394" spans="1:13" x14ac:dyDescent="0.25">
      <c r="A394" s="9"/>
      <c r="B394" s="9"/>
      <c r="C394" s="9"/>
      <c r="D394" s="9"/>
      <c r="E394" s="9"/>
      <c r="F394" s="9"/>
      <c r="G394" s="9"/>
      <c r="H394" s="9"/>
      <c r="I394" s="9"/>
      <c r="J394" s="9"/>
      <c r="K394" s="9"/>
      <c r="L394" s="9"/>
      <c r="M394" s="9"/>
    </row>
    <row r="395" spans="1:13" x14ac:dyDescent="0.25">
      <c r="A395" s="9"/>
      <c r="B395" s="9"/>
      <c r="C395" s="9"/>
      <c r="D395" s="9"/>
      <c r="E395" s="9"/>
      <c r="F395" s="9"/>
      <c r="G395" s="9"/>
      <c r="H395" s="9"/>
      <c r="I395" s="9"/>
      <c r="J395" s="9"/>
      <c r="K395" s="9"/>
      <c r="L395" s="9"/>
      <c r="M395" s="9"/>
    </row>
    <row r="396" spans="1:13" x14ac:dyDescent="0.25">
      <c r="A396" s="9"/>
      <c r="B396" s="9"/>
      <c r="C396" s="9"/>
      <c r="D396" s="9"/>
      <c r="E396" s="9"/>
      <c r="F396" s="9"/>
      <c r="G396" s="9"/>
      <c r="H396" s="9"/>
      <c r="I396" s="9"/>
      <c r="J396" s="9"/>
      <c r="K396" s="9"/>
      <c r="L396" s="9"/>
      <c r="M396" s="9"/>
    </row>
    <row r="397" spans="1:13" x14ac:dyDescent="0.25">
      <c r="A397" s="9"/>
      <c r="B397" s="9"/>
      <c r="C397" s="9"/>
      <c r="D397" s="9"/>
      <c r="E397" s="9"/>
      <c r="F397" s="9"/>
      <c r="G397" s="9"/>
      <c r="H397" s="9"/>
      <c r="I397" s="9"/>
      <c r="J397" s="9"/>
      <c r="K397" s="9"/>
      <c r="L397" s="9"/>
      <c r="M397" s="9"/>
    </row>
    <row r="398" spans="1:13" x14ac:dyDescent="0.25">
      <c r="A398" s="9"/>
      <c r="B398" s="9"/>
      <c r="C398" s="9"/>
      <c r="D398" s="9"/>
      <c r="E398" s="9"/>
      <c r="F398" s="9"/>
      <c r="G398" s="9"/>
      <c r="H398" s="9"/>
      <c r="I398" s="9"/>
      <c r="J398" s="9"/>
      <c r="K398" s="9"/>
      <c r="L398" s="9"/>
      <c r="M398" s="9"/>
    </row>
    <row r="399" spans="1:13" x14ac:dyDescent="0.25">
      <c r="A399" s="9"/>
      <c r="B399" s="9"/>
      <c r="C399" s="9"/>
      <c r="D399" s="9"/>
      <c r="E399" s="9"/>
      <c r="F399" s="9"/>
      <c r="G399" s="9"/>
      <c r="H399" s="9"/>
      <c r="I399" s="9"/>
      <c r="J399" s="9"/>
      <c r="K399" s="9"/>
      <c r="L399" s="9"/>
      <c r="M399" s="9"/>
    </row>
    <row r="400" spans="1:13" x14ac:dyDescent="0.25">
      <c r="A400" s="9"/>
      <c r="B400" s="9"/>
      <c r="C400" s="9"/>
      <c r="D400" s="9"/>
      <c r="E400" s="9"/>
      <c r="F400" s="9"/>
      <c r="G400" s="9"/>
      <c r="H400" s="9"/>
      <c r="I400" s="9"/>
      <c r="J400" s="9"/>
      <c r="K400" s="9"/>
      <c r="L400" s="9"/>
      <c r="M400" s="9"/>
    </row>
    <row r="401" spans="1:13" x14ac:dyDescent="0.25">
      <c r="A401" s="9"/>
      <c r="B401" s="9"/>
      <c r="C401" s="9"/>
      <c r="D401" s="9"/>
      <c r="E401" s="9"/>
      <c r="F401" s="9"/>
      <c r="G401" s="9"/>
      <c r="H401" s="9"/>
      <c r="I401" s="9"/>
      <c r="J401" s="9"/>
      <c r="K401" s="9"/>
      <c r="L401" s="9"/>
      <c r="M401" s="9"/>
    </row>
    <row r="402" spans="1:13" x14ac:dyDescent="0.25">
      <c r="A402" s="9"/>
      <c r="B402" s="9"/>
      <c r="C402" s="9"/>
      <c r="D402" s="9"/>
      <c r="E402" s="9"/>
      <c r="F402" s="9"/>
      <c r="G402" s="9"/>
      <c r="H402" s="9"/>
      <c r="I402" s="9"/>
      <c r="J402" s="9"/>
      <c r="K402" s="9"/>
      <c r="L402" s="9"/>
      <c r="M402" s="9"/>
    </row>
    <row r="403" spans="1:13" x14ac:dyDescent="0.25">
      <c r="A403" s="9"/>
      <c r="B403" s="9"/>
      <c r="C403" s="9"/>
      <c r="D403" s="9"/>
      <c r="E403" s="9"/>
      <c r="F403" s="9"/>
      <c r="G403" s="9"/>
      <c r="H403" s="9"/>
      <c r="I403" s="9"/>
      <c r="J403" s="9"/>
      <c r="K403" s="9"/>
      <c r="L403" s="9"/>
      <c r="M403" s="9"/>
    </row>
    <row r="404" spans="1:13" x14ac:dyDescent="0.25">
      <c r="A404" s="9"/>
      <c r="B404" s="9"/>
      <c r="C404" s="9"/>
      <c r="D404" s="9"/>
      <c r="E404" s="9"/>
      <c r="F404" s="9"/>
      <c r="G404" s="9"/>
      <c r="H404" s="9"/>
      <c r="I404" s="9"/>
      <c r="J404" s="9"/>
      <c r="K404" s="9"/>
      <c r="L404" s="9"/>
      <c r="M404" s="9"/>
    </row>
    <row r="405" spans="1:13" x14ac:dyDescent="0.25">
      <c r="A405" s="9"/>
      <c r="B405" s="9"/>
      <c r="C405" s="9"/>
      <c r="D405" s="9"/>
      <c r="E405" s="9"/>
      <c r="F405" s="9"/>
      <c r="G405" s="9"/>
      <c r="H405" s="9"/>
      <c r="I405" s="9"/>
      <c r="J405" s="9"/>
      <c r="K405" s="9"/>
      <c r="L405" s="9"/>
      <c r="M405" s="9"/>
    </row>
    <row r="406" spans="1:13" x14ac:dyDescent="0.25">
      <c r="A406" s="9"/>
      <c r="B406" s="9"/>
      <c r="C406" s="9"/>
      <c r="D406" s="9"/>
      <c r="E406" s="9"/>
      <c r="F406" s="9"/>
      <c r="G406" s="9"/>
      <c r="H406" s="9"/>
      <c r="I406" s="9"/>
      <c r="J406" s="9"/>
      <c r="K406" s="9"/>
      <c r="L406" s="9"/>
      <c r="M406" s="9"/>
    </row>
    <row r="407" spans="1:13" x14ac:dyDescent="0.25">
      <c r="A407" s="9"/>
      <c r="B407" s="9"/>
      <c r="C407" s="9"/>
      <c r="D407" s="9"/>
      <c r="E407" s="9"/>
      <c r="F407" s="9"/>
      <c r="G407" s="9"/>
      <c r="H407" s="9"/>
      <c r="I407" s="9"/>
      <c r="J407" s="9"/>
      <c r="K407" s="9"/>
      <c r="L407" s="9"/>
      <c r="M407" s="9"/>
    </row>
    <row r="408" spans="1:13" x14ac:dyDescent="0.25">
      <c r="A408" s="9"/>
      <c r="B408" s="9"/>
      <c r="C408" s="9"/>
      <c r="D408" s="9"/>
      <c r="E408" s="9"/>
      <c r="F408" s="9"/>
      <c r="G408" s="9"/>
      <c r="H408" s="9"/>
      <c r="I408" s="9"/>
      <c r="J408" s="9"/>
      <c r="K408" s="9"/>
      <c r="L408" s="9"/>
      <c r="M408" s="9"/>
    </row>
    <row r="409" spans="1:13" x14ac:dyDescent="0.25">
      <c r="A409" s="9"/>
      <c r="B409" s="9"/>
      <c r="C409" s="9"/>
      <c r="D409" s="9"/>
      <c r="E409" s="9"/>
      <c r="F409" s="9"/>
      <c r="G409" s="9"/>
      <c r="H409" s="9"/>
      <c r="I409" s="9"/>
      <c r="J409" s="9"/>
      <c r="K409" s="9"/>
      <c r="L409" s="9"/>
      <c r="M409" s="9"/>
    </row>
    <row r="410" spans="1:13" x14ac:dyDescent="0.25">
      <c r="A410" s="9"/>
      <c r="B410" s="9"/>
      <c r="C410" s="9"/>
      <c r="D410" s="9"/>
      <c r="E410" s="9"/>
      <c r="F410" s="9"/>
      <c r="G410" s="9"/>
      <c r="H410" s="9"/>
      <c r="I410" s="9"/>
      <c r="J410" s="9"/>
      <c r="K410" s="9"/>
      <c r="L410" s="9"/>
      <c r="M410" s="9"/>
    </row>
    <row r="411" spans="1:13" x14ac:dyDescent="0.25">
      <c r="A411" s="9"/>
      <c r="B411" s="9"/>
      <c r="C411" s="9"/>
      <c r="D411" s="9"/>
      <c r="E411" s="9"/>
      <c r="F411" s="9"/>
      <c r="G411" s="9"/>
      <c r="H411" s="9"/>
      <c r="I411" s="9"/>
      <c r="J411" s="9"/>
      <c r="K411" s="9"/>
      <c r="L411" s="9"/>
      <c r="M411" s="9"/>
    </row>
    <row r="412" spans="1:13" x14ac:dyDescent="0.25">
      <c r="A412" s="9"/>
      <c r="B412" s="9"/>
      <c r="C412" s="9"/>
      <c r="D412" s="9"/>
      <c r="E412" s="9"/>
      <c r="F412" s="9"/>
      <c r="G412" s="9"/>
      <c r="H412" s="9"/>
      <c r="I412" s="9"/>
      <c r="J412" s="9"/>
      <c r="K412" s="9"/>
      <c r="L412" s="9"/>
      <c r="M412" s="9"/>
    </row>
    <row r="413" spans="1:13" x14ac:dyDescent="0.25">
      <c r="A413" s="9"/>
      <c r="B413" s="9"/>
      <c r="C413" s="9"/>
      <c r="D413" s="9"/>
      <c r="E413" s="9"/>
      <c r="F413" s="9"/>
      <c r="G413" s="9"/>
      <c r="H413" s="9"/>
      <c r="I413" s="9"/>
      <c r="J413" s="9"/>
      <c r="K413" s="9"/>
      <c r="L413" s="9"/>
      <c r="M413" s="9"/>
    </row>
    <row r="414" spans="1:13" x14ac:dyDescent="0.25">
      <c r="A414" s="9"/>
      <c r="B414" s="9"/>
      <c r="C414" s="9"/>
      <c r="D414" s="9"/>
      <c r="E414" s="9"/>
      <c r="F414" s="9"/>
      <c r="G414" s="9"/>
      <c r="H414" s="9"/>
      <c r="I414" s="9"/>
      <c r="J414" s="9"/>
      <c r="K414" s="9"/>
      <c r="L414" s="9"/>
      <c r="M414" s="9"/>
    </row>
    <row r="415" spans="1:13" x14ac:dyDescent="0.25">
      <c r="A415" s="9"/>
      <c r="B415" s="9"/>
      <c r="C415" s="9"/>
      <c r="D415" s="9"/>
      <c r="E415" s="9"/>
      <c r="F415" s="9"/>
      <c r="G415" s="9"/>
      <c r="H415" s="9"/>
      <c r="I415" s="9"/>
      <c r="J415" s="9"/>
      <c r="K415" s="9"/>
      <c r="L415" s="9"/>
      <c r="M415" s="9"/>
    </row>
    <row r="416" spans="1:13" x14ac:dyDescent="0.25">
      <c r="A416" s="9"/>
      <c r="B416" s="9"/>
      <c r="C416" s="9"/>
      <c r="D416" s="9"/>
      <c r="E416" s="9"/>
      <c r="F416" s="9"/>
      <c r="G416" s="9"/>
      <c r="H416" s="9"/>
      <c r="I416" s="9"/>
      <c r="J416" s="9"/>
      <c r="K416" s="9"/>
      <c r="L416" s="9"/>
      <c r="M416" s="9"/>
    </row>
  </sheetData>
  <mergeCells count="94">
    <mergeCell ref="A2:A35"/>
    <mergeCell ref="K2:K35"/>
    <mergeCell ref="L2:L35"/>
    <mergeCell ref="M2:M35"/>
    <mergeCell ref="B3:B4"/>
    <mergeCell ref="H3:H4"/>
    <mergeCell ref="I3:I4"/>
    <mergeCell ref="J3:J4"/>
    <mergeCell ref="B6:B22"/>
    <mergeCell ref="H6:H22"/>
    <mergeCell ref="I6:I22"/>
    <mergeCell ref="J6:J22"/>
    <mergeCell ref="B23:B35"/>
    <mergeCell ref="H23:H35"/>
    <mergeCell ref="I23:I35"/>
    <mergeCell ref="J23:J35"/>
    <mergeCell ref="L36:L43"/>
    <mergeCell ref="M36:M43"/>
    <mergeCell ref="A44:A70"/>
    <mergeCell ref="B44:B49"/>
    <mergeCell ref="H44:H49"/>
    <mergeCell ref="I44:I49"/>
    <mergeCell ref="J44:J49"/>
    <mergeCell ref="K44:K70"/>
    <mergeCell ref="L44:L70"/>
    <mergeCell ref="M44:M70"/>
    <mergeCell ref="A36:A43"/>
    <mergeCell ref="B36:B41"/>
    <mergeCell ref="H36:H41"/>
    <mergeCell ref="I36:I41"/>
    <mergeCell ref="J36:J41"/>
    <mergeCell ref="K36:K43"/>
    <mergeCell ref="B50:B55"/>
    <mergeCell ref="H50:H55"/>
    <mergeCell ref="I50:I55"/>
    <mergeCell ref="J50:J55"/>
    <mergeCell ref="B57:B58"/>
    <mergeCell ref="H57:H58"/>
    <mergeCell ref="I57:I58"/>
    <mergeCell ref="J57:J58"/>
    <mergeCell ref="J59:J70"/>
    <mergeCell ref="A71:A90"/>
    <mergeCell ref="B71:B72"/>
    <mergeCell ref="H71:H72"/>
    <mergeCell ref="I71:I72"/>
    <mergeCell ref="J71:J72"/>
    <mergeCell ref="J75:J90"/>
    <mergeCell ref="M71:M90"/>
    <mergeCell ref="B73:B74"/>
    <mergeCell ref="H73:H74"/>
    <mergeCell ref="I73:I74"/>
    <mergeCell ref="J73:J74"/>
    <mergeCell ref="B75:B90"/>
    <mergeCell ref="H75:H90"/>
    <mergeCell ref="I75:I90"/>
    <mergeCell ref="M91:M114"/>
    <mergeCell ref="B92:B110"/>
    <mergeCell ref="H92:H110"/>
    <mergeCell ref="I92:I110"/>
    <mergeCell ref="J92:J110"/>
    <mergeCell ref="B111:B114"/>
    <mergeCell ref="H111:H114"/>
    <mergeCell ref="I111:I114"/>
    <mergeCell ref="J111:J114"/>
    <mergeCell ref="M115:M126"/>
    <mergeCell ref="B122:B126"/>
    <mergeCell ref="H122:H126"/>
    <mergeCell ref="I122:I126"/>
    <mergeCell ref="J122:J126"/>
    <mergeCell ref="B115:B121"/>
    <mergeCell ref="H115:H121"/>
    <mergeCell ref="I115:I121"/>
    <mergeCell ref="J115:J121"/>
    <mergeCell ref="M127:M135"/>
    <mergeCell ref="B128:B132"/>
    <mergeCell ref="H128:H132"/>
    <mergeCell ref="I128:I132"/>
    <mergeCell ref="J128:J132"/>
    <mergeCell ref="G36:G41"/>
    <mergeCell ref="G50:G55"/>
    <mergeCell ref="A127:A135"/>
    <mergeCell ref="K127:K135"/>
    <mergeCell ref="L127:L135"/>
    <mergeCell ref="A91:A114"/>
    <mergeCell ref="K115:K126"/>
    <mergeCell ref="L115:L126"/>
    <mergeCell ref="A115:A126"/>
    <mergeCell ref="K91:K114"/>
    <mergeCell ref="L91:L114"/>
    <mergeCell ref="K71:K90"/>
    <mergeCell ref="L71:L90"/>
    <mergeCell ref="B59:B70"/>
    <mergeCell ref="H59:H70"/>
    <mergeCell ref="I59:I70"/>
  </mergeCells>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tabSelected="1" zoomScaleNormal="100" workbookViewId="0">
      <selection activeCell="J8" sqref="J8"/>
    </sheetView>
  </sheetViews>
  <sheetFormatPr defaultRowHeight="15" x14ac:dyDescent="0.25"/>
  <cols>
    <col min="1" max="1" width="3.140625" style="2" customWidth="1"/>
    <col min="2" max="2" width="23.5703125" customWidth="1"/>
    <col min="3" max="3" width="27.140625" customWidth="1"/>
    <col min="6" max="6" width="22.7109375" customWidth="1"/>
    <col min="7" max="7" width="28.140625" customWidth="1"/>
  </cols>
  <sheetData>
    <row r="1" spans="2:11" s="2" customFormat="1" ht="15.75" thickBot="1" x14ac:dyDescent="0.3"/>
    <row r="2" spans="2:11" ht="27" thickBot="1" x14ac:dyDescent="0.45">
      <c r="B2" s="665" t="s">
        <v>53</v>
      </c>
      <c r="C2" s="666"/>
      <c r="D2" s="2"/>
      <c r="E2" s="2"/>
      <c r="F2" s="665" t="s">
        <v>54</v>
      </c>
      <c r="G2" s="666"/>
    </row>
    <row r="3" spans="2:11" x14ac:dyDescent="0.25">
      <c r="B3" s="327" t="s">
        <v>55</v>
      </c>
      <c r="C3" s="330" t="s">
        <v>56</v>
      </c>
      <c r="D3" s="2"/>
      <c r="E3" s="246"/>
      <c r="F3" s="327" t="s">
        <v>55</v>
      </c>
      <c r="G3" s="330" t="s">
        <v>56</v>
      </c>
    </row>
    <row r="4" spans="2:11" x14ac:dyDescent="0.25">
      <c r="B4" s="328" t="s">
        <v>5</v>
      </c>
      <c r="C4" s="331">
        <f>'Before Scenario'!M140</f>
        <v>0.25147408670507543</v>
      </c>
      <c r="D4" s="2"/>
      <c r="E4" s="246"/>
      <c r="F4" s="328" t="s">
        <v>5</v>
      </c>
      <c r="G4" s="331">
        <f>'After Scenario'!M140</f>
        <v>0.73868565820370324</v>
      </c>
      <c r="K4" s="309"/>
    </row>
    <row r="5" spans="2:11" x14ac:dyDescent="0.25">
      <c r="B5" s="270" t="s">
        <v>12</v>
      </c>
      <c r="C5" s="331">
        <f>'Before Scenario'!M141</f>
        <v>-0.32853232018987816</v>
      </c>
      <c r="D5" s="2"/>
      <c r="E5" s="246"/>
      <c r="F5" s="270" t="s">
        <v>12</v>
      </c>
      <c r="G5" s="331">
        <f>'After Scenario'!M141</f>
        <v>-0.23986556791794592</v>
      </c>
    </row>
    <row r="6" spans="2:11" x14ac:dyDescent="0.25">
      <c r="B6" s="270" t="s">
        <v>57</v>
      </c>
      <c r="C6" s="331">
        <f>'Before Scenario'!M142</f>
        <v>0.2804413403001873</v>
      </c>
      <c r="D6" s="2"/>
      <c r="E6" s="246"/>
      <c r="F6" s="270" t="s">
        <v>57</v>
      </c>
      <c r="G6" s="331">
        <f>'After Scenario'!M142</f>
        <v>0.49526477094185006</v>
      </c>
    </row>
    <row r="7" spans="2:11" x14ac:dyDescent="0.25">
      <c r="B7" s="328" t="s">
        <v>21</v>
      </c>
      <c r="C7" s="331">
        <f>'Before Scenario'!M143</f>
        <v>0.33647877837029178</v>
      </c>
      <c r="D7" s="2"/>
      <c r="E7" s="246"/>
      <c r="F7" s="328" t="s">
        <v>21</v>
      </c>
      <c r="G7" s="331">
        <f>'After Scenario'!M143</f>
        <v>0.56079796395048653</v>
      </c>
    </row>
    <row r="8" spans="2:11" x14ac:dyDescent="0.25">
      <c r="B8" s="328" t="s">
        <v>33</v>
      </c>
      <c r="C8" s="331">
        <f>'Before Scenario'!M144</f>
        <v>-0.2558809260702955</v>
      </c>
      <c r="D8" s="2"/>
      <c r="E8" s="3"/>
      <c r="F8" s="328" t="s">
        <v>33</v>
      </c>
      <c r="G8" s="331">
        <f>'After Scenario'!M144</f>
        <v>-6.3438113112192621E-2</v>
      </c>
    </row>
    <row r="9" spans="2:11" x14ac:dyDescent="0.25">
      <c r="B9" s="328" t="s">
        <v>37</v>
      </c>
      <c r="C9" s="331">
        <f>'Before Scenario'!M145</f>
        <v>0.24756694471181317</v>
      </c>
      <c r="D9" s="2"/>
      <c r="E9" s="3"/>
      <c r="F9" s="328" t="s">
        <v>37</v>
      </c>
      <c r="G9" s="331">
        <f>'After Scenario'!M145</f>
        <v>0.45689184105350888</v>
      </c>
    </row>
    <row r="10" spans="2:11" x14ac:dyDescent="0.25">
      <c r="B10" s="328" t="s">
        <v>49</v>
      </c>
      <c r="C10" s="331">
        <f>'Before Scenario'!M146</f>
        <v>9.8925306575928601E-2</v>
      </c>
      <c r="D10" s="2"/>
      <c r="E10" s="3"/>
      <c r="F10" s="328" t="s">
        <v>49</v>
      </c>
      <c r="G10" s="331">
        <f>'After Scenario'!M146</f>
        <v>0.19018959906623667</v>
      </c>
    </row>
    <row r="11" spans="2:11" ht="18.75" customHeight="1" thickBot="1" x14ac:dyDescent="0.4">
      <c r="B11" s="329" t="s">
        <v>465</v>
      </c>
      <c r="C11" s="332">
        <f>SUM(C4:C10)</f>
        <v>0.63047321040312254</v>
      </c>
      <c r="D11" s="4"/>
      <c r="E11" s="4"/>
      <c r="F11" s="329" t="s">
        <v>465</v>
      </c>
      <c r="G11" s="332">
        <f>SUM(G4:G10)</f>
        <v>2.1385261521856469</v>
      </c>
    </row>
    <row r="26" spans="19:19" x14ac:dyDescent="0.25">
      <c r="S26" s="309"/>
    </row>
  </sheetData>
  <mergeCells count="2">
    <mergeCell ref="B2:C2"/>
    <mergeCell ref="F2:G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99"/>
  <sheetViews>
    <sheetView zoomScale="130" zoomScaleNormal="130" workbookViewId="0">
      <selection activeCell="E29" sqref="E29"/>
    </sheetView>
  </sheetViews>
  <sheetFormatPr defaultRowHeight="15" x14ac:dyDescent="0.25"/>
  <cols>
    <col min="1" max="1" width="6.140625" customWidth="1"/>
    <col min="2" max="2" width="26.140625" customWidth="1"/>
    <col min="3" max="3" width="11.28515625" customWidth="1"/>
    <col min="4" max="4" width="10" customWidth="1"/>
    <col min="5" max="5" width="12.5703125" customWidth="1"/>
    <col min="6" max="6" width="8.5703125" customWidth="1"/>
    <col min="7" max="7" width="12" customWidth="1"/>
    <col min="8" max="9" width="10.42578125" bestFit="1" customWidth="1"/>
    <col min="12" max="12" width="15.140625" customWidth="1"/>
    <col min="13" max="13" width="8.5703125" customWidth="1"/>
    <col min="18" max="18" width="13" customWidth="1"/>
    <col min="28" max="28" width="12.42578125" customWidth="1"/>
  </cols>
  <sheetData>
    <row r="1" spans="2:7" s="2" customFormat="1" x14ac:dyDescent="0.25"/>
    <row r="2" spans="2:7" s="2" customFormat="1" x14ac:dyDescent="0.25"/>
    <row r="3" spans="2:7" s="2" customFormat="1" x14ac:dyDescent="0.25"/>
    <row r="4" spans="2:7" s="2" customFormat="1" x14ac:dyDescent="0.25"/>
    <row r="5" spans="2:7" s="2" customFormat="1" x14ac:dyDescent="0.25"/>
    <row r="6" spans="2:7" s="2" customFormat="1" x14ac:dyDescent="0.25"/>
    <row r="7" spans="2:7" s="2" customFormat="1" x14ac:dyDescent="0.25"/>
    <row r="8" spans="2:7" s="2" customFormat="1" x14ac:dyDescent="0.25"/>
    <row r="9" spans="2:7" s="2" customFormat="1" x14ac:dyDescent="0.25"/>
    <row r="10" spans="2:7" s="2" customFormat="1" x14ac:dyDescent="0.25"/>
    <row r="11" spans="2:7" s="2" customFormat="1" x14ac:dyDescent="0.25"/>
    <row r="12" spans="2:7" s="2" customFormat="1" x14ac:dyDescent="0.25"/>
    <row r="14" spans="2:7" x14ac:dyDescent="0.25">
      <c r="B14" s="245"/>
      <c r="C14" s="245"/>
      <c r="D14" s="245"/>
      <c r="E14" s="245"/>
      <c r="F14" s="245"/>
      <c r="G14" s="9"/>
    </row>
    <row r="15" spans="2:7" x14ac:dyDescent="0.25">
      <c r="B15" s="246"/>
      <c r="C15" s="246"/>
      <c r="D15" s="246"/>
      <c r="E15" s="246"/>
      <c r="F15" s="246"/>
      <c r="G15" s="9"/>
    </row>
    <row r="16" spans="2:7" x14ac:dyDescent="0.25">
      <c r="B16" s="246"/>
      <c r="C16" s="246"/>
      <c r="D16" s="246"/>
      <c r="E16" s="246"/>
      <c r="F16" s="246"/>
      <c r="G16" s="9"/>
    </row>
    <row r="17" spans="2:14" x14ac:dyDescent="0.25">
      <c r="B17" s="246"/>
      <c r="C17" s="246"/>
      <c r="D17" s="246"/>
      <c r="E17" s="246"/>
      <c r="F17" s="246"/>
      <c r="G17" s="9"/>
    </row>
    <row r="18" spans="2:14" ht="26.25" x14ac:dyDescent="0.4">
      <c r="B18" s="246"/>
      <c r="C18" s="246"/>
      <c r="D18" s="246"/>
      <c r="E18" s="246"/>
      <c r="F18" s="256" t="s">
        <v>443</v>
      </c>
      <c r="G18" s="9"/>
    </row>
    <row r="19" spans="2:14" s="2" customFormat="1" ht="26.25" x14ac:dyDescent="0.4">
      <c r="B19" s="246" t="s">
        <v>487</v>
      </c>
      <c r="C19" s="246"/>
      <c r="D19" s="246"/>
      <c r="E19" s="246"/>
      <c r="F19" s="256"/>
      <c r="G19" s="9"/>
    </row>
    <row r="20" spans="2:14" s="2" customFormat="1" ht="26.25" x14ac:dyDescent="0.4">
      <c r="B20" s="246"/>
      <c r="C20" s="246"/>
      <c r="D20" s="246"/>
      <c r="E20" s="246"/>
      <c r="F20" s="256"/>
      <c r="G20" s="9"/>
    </row>
    <row r="21" spans="2:14" ht="15.75" thickBot="1" x14ac:dyDescent="0.3">
      <c r="B21" s="9"/>
      <c r="C21" s="9"/>
      <c r="D21" s="9"/>
      <c r="E21" s="9"/>
      <c r="F21" s="9"/>
      <c r="G21" s="9"/>
    </row>
    <row r="22" spans="2:14" s="2" customFormat="1" ht="15.75" thickBot="1" x14ac:dyDescent="0.3">
      <c r="B22" s="253" t="s">
        <v>442</v>
      </c>
      <c r="C22" s="599" t="s">
        <v>434</v>
      </c>
      <c r="D22" s="600"/>
      <c r="E22" s="254" t="s">
        <v>12</v>
      </c>
      <c r="F22" s="600" t="s">
        <v>17</v>
      </c>
      <c r="G22" s="600"/>
      <c r="H22" s="254" t="s">
        <v>21</v>
      </c>
      <c r="I22" s="254" t="s">
        <v>408</v>
      </c>
      <c r="J22" s="600" t="s">
        <v>37</v>
      </c>
      <c r="K22" s="600"/>
      <c r="L22" s="250" t="s">
        <v>49</v>
      </c>
    </row>
    <row r="23" spans="2:14" s="2" customFormat="1" x14ac:dyDescent="0.25">
      <c r="B23" s="251" t="s">
        <v>434</v>
      </c>
      <c r="C23" s="432">
        <v>1</v>
      </c>
      <c r="D23" s="433"/>
      <c r="E23" s="247">
        <f>1/2</f>
        <v>0.5</v>
      </c>
      <c r="F23" s="537">
        <v>1</v>
      </c>
      <c r="G23" s="537"/>
      <c r="H23" s="247">
        <v>3</v>
      </c>
      <c r="I23" s="247">
        <v>4</v>
      </c>
      <c r="J23" s="537">
        <v>4</v>
      </c>
      <c r="K23" s="537"/>
      <c r="L23" s="247">
        <v>3</v>
      </c>
    </row>
    <row r="24" spans="2:14" s="2" customFormat="1" x14ac:dyDescent="0.25">
      <c r="B24" s="252" t="s">
        <v>12</v>
      </c>
      <c r="C24" s="435">
        <f>C23/E23</f>
        <v>2</v>
      </c>
      <c r="D24" s="429"/>
      <c r="E24" s="155">
        <v>1</v>
      </c>
      <c r="F24" s="492">
        <v>3</v>
      </c>
      <c r="G24" s="492"/>
      <c r="H24" s="153">
        <v>4</v>
      </c>
      <c r="I24" s="153">
        <v>5</v>
      </c>
      <c r="J24" s="492">
        <v>5</v>
      </c>
      <c r="K24" s="492"/>
      <c r="L24" s="153">
        <v>4</v>
      </c>
    </row>
    <row r="25" spans="2:14" s="2" customFormat="1" x14ac:dyDescent="0.25">
      <c r="B25" s="252" t="s">
        <v>17</v>
      </c>
      <c r="C25" s="435">
        <f>C23/F23</f>
        <v>1</v>
      </c>
      <c r="D25" s="429"/>
      <c r="E25" s="154">
        <f>E24/F24</f>
        <v>0.33333333333333331</v>
      </c>
      <c r="F25" s="493">
        <v>1</v>
      </c>
      <c r="G25" s="493"/>
      <c r="H25" s="153">
        <v>3</v>
      </c>
      <c r="I25" s="153">
        <v>4</v>
      </c>
      <c r="J25" s="492">
        <v>5</v>
      </c>
      <c r="K25" s="492"/>
      <c r="L25" s="153">
        <v>4</v>
      </c>
    </row>
    <row r="26" spans="2:14" s="2" customFormat="1" x14ac:dyDescent="0.25">
      <c r="B26" s="252" t="s">
        <v>21</v>
      </c>
      <c r="C26" s="435">
        <f>C23/H23</f>
        <v>0.33333333333333331</v>
      </c>
      <c r="D26" s="429"/>
      <c r="E26" s="154">
        <f>E24/H24</f>
        <v>0.25</v>
      </c>
      <c r="F26" s="526">
        <f>F25/H25</f>
        <v>0.33333333333333331</v>
      </c>
      <c r="G26" s="526"/>
      <c r="H26" s="155">
        <v>1</v>
      </c>
      <c r="I26" s="153">
        <v>1</v>
      </c>
      <c r="J26" s="492">
        <f>1/2</f>
        <v>0.5</v>
      </c>
      <c r="K26" s="492"/>
      <c r="L26" s="154">
        <f>1/4</f>
        <v>0.25</v>
      </c>
    </row>
    <row r="27" spans="2:14" s="2" customFormat="1" x14ac:dyDescent="0.25">
      <c r="B27" s="252" t="s">
        <v>408</v>
      </c>
      <c r="C27" s="435">
        <f>C23/I23</f>
        <v>0.25</v>
      </c>
      <c r="D27" s="429"/>
      <c r="E27" s="154">
        <f>E24/I24</f>
        <v>0.2</v>
      </c>
      <c r="F27" s="526">
        <f>F25/I25</f>
        <v>0.25</v>
      </c>
      <c r="G27" s="526"/>
      <c r="H27" s="154">
        <f>H26/I26</f>
        <v>1</v>
      </c>
      <c r="I27" s="155">
        <v>1</v>
      </c>
      <c r="J27" s="492">
        <f>1/2</f>
        <v>0.5</v>
      </c>
      <c r="K27" s="492"/>
      <c r="L27" s="154">
        <f>1/3</f>
        <v>0.33333333333333331</v>
      </c>
    </row>
    <row r="28" spans="2:14" s="2" customFormat="1" x14ac:dyDescent="0.25">
      <c r="B28" s="252" t="s">
        <v>37</v>
      </c>
      <c r="C28" s="435">
        <f>C23/J23</f>
        <v>0.25</v>
      </c>
      <c r="D28" s="429"/>
      <c r="E28" s="154">
        <f>E24/J24</f>
        <v>0.2</v>
      </c>
      <c r="F28" s="526">
        <f>F25/J25</f>
        <v>0.2</v>
      </c>
      <c r="G28" s="526"/>
      <c r="H28" s="154">
        <f>H26/J26</f>
        <v>2</v>
      </c>
      <c r="I28" s="154">
        <f>I27/J27</f>
        <v>2</v>
      </c>
      <c r="J28" s="493">
        <v>1</v>
      </c>
      <c r="K28" s="493"/>
      <c r="L28" s="153">
        <v>2</v>
      </c>
    </row>
    <row r="29" spans="2:14" ht="15.75" thickBot="1" x14ac:dyDescent="0.3">
      <c r="B29" s="255" t="s">
        <v>49</v>
      </c>
      <c r="C29" s="437">
        <f>C23/L23</f>
        <v>0.33333333333333331</v>
      </c>
      <c r="D29" s="438"/>
      <c r="E29" s="170">
        <f>E24/L24</f>
        <v>0.25</v>
      </c>
      <c r="F29" s="494">
        <f>F25/L25</f>
        <v>0.25</v>
      </c>
      <c r="G29" s="494"/>
      <c r="H29" s="170">
        <f>H26/L26</f>
        <v>4</v>
      </c>
      <c r="I29" s="170">
        <f>I27/L27</f>
        <v>3</v>
      </c>
      <c r="J29" s="495">
        <f>J28/L28</f>
        <v>0.5</v>
      </c>
      <c r="K29" s="495"/>
      <c r="L29" s="257">
        <v>1</v>
      </c>
    </row>
    <row r="30" spans="2:14" s="2" customFormat="1" ht="15.75" thickBot="1" x14ac:dyDescent="0.3">
      <c r="B30" s="253" t="s">
        <v>435</v>
      </c>
      <c r="C30" s="496">
        <f>SUM(C23:D29)</f>
        <v>5.1666666666666661</v>
      </c>
      <c r="D30" s="497"/>
      <c r="E30" s="199">
        <f>SUM(E23:E29)</f>
        <v>2.7333333333333334</v>
      </c>
      <c r="F30" s="465">
        <f>SUM(F23:G29)</f>
        <v>6.0333333333333332</v>
      </c>
      <c r="G30" s="462"/>
      <c r="H30" s="199">
        <f>SUM(H23:H29)</f>
        <v>18</v>
      </c>
      <c r="I30" s="199">
        <f>SUM(I23:I29)</f>
        <v>20</v>
      </c>
      <c r="J30" s="498">
        <f>SUM(J23:K29)</f>
        <v>16.5</v>
      </c>
      <c r="K30" s="498"/>
      <c r="L30" s="200">
        <f>SUM(L23:L29)</f>
        <v>14.583333333333334</v>
      </c>
      <c r="M30" s="249" t="s">
        <v>435</v>
      </c>
      <c r="N30" s="250" t="s">
        <v>436</v>
      </c>
    </row>
    <row r="31" spans="2:14" s="2" customFormat="1" x14ac:dyDescent="0.25">
      <c r="B31" s="258" t="s">
        <v>434</v>
      </c>
      <c r="C31" s="427">
        <f>C23/$C$30</f>
        <v>0.19354838709677422</v>
      </c>
      <c r="D31" s="428"/>
      <c r="E31" s="201">
        <f>E23/$E$30</f>
        <v>0.18292682926829268</v>
      </c>
      <c r="F31" s="426">
        <f>F23/$F$30</f>
        <v>0.16574585635359115</v>
      </c>
      <c r="G31" s="426"/>
      <c r="H31" s="201">
        <f>H23/$H$30</f>
        <v>0.16666666666666666</v>
      </c>
      <c r="I31" s="201">
        <f>I23/$I$30</f>
        <v>0.2</v>
      </c>
      <c r="J31" s="426">
        <f>J23/$J$30</f>
        <v>0.24242424242424243</v>
      </c>
      <c r="K31" s="426"/>
      <c r="L31" s="202">
        <f>L23/$L$30</f>
        <v>0.20571428571428571</v>
      </c>
      <c r="M31" s="342">
        <f>SUM(C31:L31)</f>
        <v>1.3570262675238529</v>
      </c>
      <c r="N31" s="341">
        <f>M31/7</f>
        <v>0.19386089536055043</v>
      </c>
    </row>
    <row r="32" spans="2:14" s="2" customFormat="1" x14ac:dyDescent="0.25">
      <c r="B32" s="259" t="s">
        <v>12</v>
      </c>
      <c r="C32" s="427">
        <f t="shared" ref="C32:C37" si="0">C24/$C$30</f>
        <v>0.38709677419354843</v>
      </c>
      <c r="D32" s="428"/>
      <c r="E32" s="201">
        <f t="shared" ref="E32:E37" si="1">E24/$E$30</f>
        <v>0.36585365853658536</v>
      </c>
      <c r="F32" s="426">
        <f t="shared" ref="F32:F37" si="2">F24/$F$30</f>
        <v>0.49723756906077349</v>
      </c>
      <c r="G32" s="426"/>
      <c r="H32" s="201">
        <f t="shared" ref="H32:H37" si="3">H24/$H$30</f>
        <v>0.22222222222222221</v>
      </c>
      <c r="I32" s="201">
        <f t="shared" ref="I32:I37" si="4">I24/$I$30</f>
        <v>0.25</v>
      </c>
      <c r="J32" s="426">
        <f t="shared" ref="J32:J37" si="5">J24/$J$30</f>
        <v>0.30303030303030304</v>
      </c>
      <c r="K32" s="426"/>
      <c r="L32" s="202">
        <f t="shared" ref="L32:L37" si="6">L24/$L$30</f>
        <v>0.2742857142857143</v>
      </c>
      <c r="M32" s="343">
        <f t="shared" ref="M32:M37" si="7">SUM(C32:L32)</f>
        <v>2.299726241329147</v>
      </c>
      <c r="N32" s="341">
        <f t="shared" ref="N32:N37" si="8">M32/7</f>
        <v>0.32853232018987816</v>
      </c>
    </row>
    <row r="33" spans="2:28" s="2" customFormat="1" x14ac:dyDescent="0.25">
      <c r="B33" s="259" t="s">
        <v>17</v>
      </c>
      <c r="C33" s="427">
        <f t="shared" si="0"/>
        <v>0.19354838709677422</v>
      </c>
      <c r="D33" s="428"/>
      <c r="E33" s="201">
        <f t="shared" si="1"/>
        <v>0.12195121951219512</v>
      </c>
      <c r="F33" s="426">
        <f t="shared" si="2"/>
        <v>0.16574585635359115</v>
      </c>
      <c r="G33" s="426"/>
      <c r="H33" s="201">
        <f t="shared" si="3"/>
        <v>0.16666666666666666</v>
      </c>
      <c r="I33" s="201">
        <f t="shared" si="4"/>
        <v>0.2</v>
      </c>
      <c r="J33" s="426">
        <f t="shared" si="5"/>
        <v>0.30303030303030304</v>
      </c>
      <c r="K33" s="426"/>
      <c r="L33" s="202">
        <f t="shared" si="6"/>
        <v>0.2742857142857143</v>
      </c>
      <c r="M33" s="343">
        <f t="shared" si="7"/>
        <v>1.4252281469452444</v>
      </c>
      <c r="N33" s="341">
        <f t="shared" si="8"/>
        <v>0.20360402099217775</v>
      </c>
    </row>
    <row r="34" spans="2:28" s="2" customFormat="1" x14ac:dyDescent="0.25">
      <c r="B34" s="259" t="s">
        <v>21</v>
      </c>
      <c r="C34" s="427">
        <f t="shared" si="0"/>
        <v>6.4516129032258063E-2</v>
      </c>
      <c r="D34" s="428"/>
      <c r="E34" s="201">
        <f t="shared" si="1"/>
        <v>9.1463414634146339E-2</v>
      </c>
      <c r="F34" s="426">
        <f t="shared" si="2"/>
        <v>5.5248618784530384E-2</v>
      </c>
      <c r="G34" s="426"/>
      <c r="H34" s="201">
        <f t="shared" si="3"/>
        <v>5.5555555555555552E-2</v>
      </c>
      <c r="I34" s="201">
        <f t="shared" si="4"/>
        <v>0.05</v>
      </c>
      <c r="J34" s="426">
        <f t="shared" si="5"/>
        <v>3.0303030303030304E-2</v>
      </c>
      <c r="K34" s="426"/>
      <c r="L34" s="202">
        <f t="shared" si="6"/>
        <v>1.7142857142857144E-2</v>
      </c>
      <c r="M34" s="343">
        <f t="shared" si="7"/>
        <v>0.36422960545237781</v>
      </c>
      <c r="N34" s="341">
        <f t="shared" si="8"/>
        <v>5.2032800778911113E-2</v>
      </c>
    </row>
    <row r="35" spans="2:28" s="2" customFormat="1" x14ac:dyDescent="0.25">
      <c r="B35" s="259" t="s">
        <v>408</v>
      </c>
      <c r="C35" s="427">
        <f t="shared" si="0"/>
        <v>4.8387096774193554E-2</v>
      </c>
      <c r="D35" s="428"/>
      <c r="E35" s="201">
        <f t="shared" si="1"/>
        <v>7.3170731707317069E-2</v>
      </c>
      <c r="F35" s="426">
        <f t="shared" si="2"/>
        <v>4.1436464088397788E-2</v>
      </c>
      <c r="G35" s="426"/>
      <c r="H35" s="201">
        <f t="shared" si="3"/>
        <v>5.5555555555555552E-2</v>
      </c>
      <c r="I35" s="201">
        <f t="shared" si="4"/>
        <v>0.05</v>
      </c>
      <c r="J35" s="426">
        <f t="shared" si="5"/>
        <v>3.0303030303030304E-2</v>
      </c>
      <c r="K35" s="426"/>
      <c r="L35" s="202">
        <f t="shared" si="6"/>
        <v>2.2857142857142854E-2</v>
      </c>
      <c r="M35" s="343">
        <f t="shared" si="7"/>
        <v>0.32171002128563714</v>
      </c>
      <c r="N35" s="341">
        <f t="shared" si="8"/>
        <v>4.5958574469376734E-2</v>
      </c>
    </row>
    <row r="36" spans="2:28" s="2" customFormat="1" x14ac:dyDescent="0.25">
      <c r="B36" s="259" t="s">
        <v>37</v>
      </c>
      <c r="C36" s="427">
        <f t="shared" si="0"/>
        <v>4.8387096774193554E-2</v>
      </c>
      <c r="D36" s="428"/>
      <c r="E36" s="201">
        <f t="shared" si="1"/>
        <v>7.3170731707317069E-2</v>
      </c>
      <c r="F36" s="426">
        <f t="shared" si="2"/>
        <v>3.3149171270718238E-2</v>
      </c>
      <c r="G36" s="426"/>
      <c r="H36" s="201">
        <f t="shared" si="3"/>
        <v>0.1111111111111111</v>
      </c>
      <c r="I36" s="201">
        <f t="shared" si="4"/>
        <v>0.1</v>
      </c>
      <c r="J36" s="426">
        <f t="shared" si="5"/>
        <v>6.0606060606060608E-2</v>
      </c>
      <c r="K36" s="426"/>
      <c r="L36" s="202">
        <f t="shared" si="6"/>
        <v>0.13714285714285715</v>
      </c>
      <c r="M36" s="343">
        <f t="shared" si="7"/>
        <v>0.56356702861225771</v>
      </c>
      <c r="N36" s="341">
        <f t="shared" si="8"/>
        <v>8.050957551603681E-2</v>
      </c>
    </row>
    <row r="37" spans="2:28" s="2" customFormat="1" ht="15.75" thickBot="1" x14ac:dyDescent="0.3">
      <c r="B37" s="260" t="s">
        <v>49</v>
      </c>
      <c r="C37" s="427">
        <f t="shared" si="0"/>
        <v>6.4516129032258063E-2</v>
      </c>
      <c r="D37" s="428"/>
      <c r="E37" s="201">
        <f t="shared" si="1"/>
        <v>9.1463414634146339E-2</v>
      </c>
      <c r="F37" s="426">
        <f t="shared" si="2"/>
        <v>4.1436464088397788E-2</v>
      </c>
      <c r="G37" s="426"/>
      <c r="H37" s="201">
        <f t="shared" si="3"/>
        <v>0.22222222222222221</v>
      </c>
      <c r="I37" s="201">
        <f t="shared" si="4"/>
        <v>0.15</v>
      </c>
      <c r="J37" s="426">
        <f t="shared" si="5"/>
        <v>3.0303030303030304E-2</v>
      </c>
      <c r="K37" s="426"/>
      <c r="L37" s="202">
        <f t="shared" si="6"/>
        <v>6.8571428571428575E-2</v>
      </c>
      <c r="M37" s="344">
        <f t="shared" si="7"/>
        <v>0.66851268885148329</v>
      </c>
      <c r="N37" s="341">
        <f t="shared" si="8"/>
        <v>9.5501812693069038E-2</v>
      </c>
    </row>
    <row r="38" spans="2:28" s="2" customFormat="1" ht="15.75" thickBot="1" x14ac:dyDescent="0.3">
      <c r="B38" s="1"/>
      <c r="N38" s="233">
        <f>SUM(N31:N37)</f>
        <v>1.0000000000000002</v>
      </c>
      <c r="O38" s="248" t="s">
        <v>440</v>
      </c>
    </row>
    <row r="39" spans="2:28" s="2" customFormat="1" x14ac:dyDescent="0.25">
      <c r="B39" s="1"/>
    </row>
    <row r="40" spans="2:28" ht="26.25" x14ac:dyDescent="0.4">
      <c r="N40" s="256" t="s">
        <v>444</v>
      </c>
    </row>
    <row r="41" spans="2:28" s="2" customFormat="1" ht="26.25" x14ac:dyDescent="0.4">
      <c r="B41" s="2" t="s">
        <v>488</v>
      </c>
      <c r="N41" s="256"/>
    </row>
    <row r="42" spans="2:28" s="2" customFormat="1" ht="14.25" customHeight="1" thickBot="1" x14ac:dyDescent="0.45">
      <c r="N42" s="256"/>
    </row>
    <row r="43" spans="2:28" ht="15.75" thickBot="1" x14ac:dyDescent="0.3">
      <c r="B43" s="499" t="s">
        <v>434</v>
      </c>
      <c r="C43" s="500"/>
      <c r="D43" s="509"/>
      <c r="E43" s="217" t="s">
        <v>59</v>
      </c>
      <c r="F43" s="500" t="s">
        <v>6</v>
      </c>
      <c r="G43" s="500"/>
      <c r="H43" s="152" t="s">
        <v>8</v>
      </c>
      <c r="I43" s="152" t="s">
        <v>10</v>
      </c>
      <c r="J43" s="500" t="s">
        <v>92</v>
      </c>
      <c r="K43" s="500"/>
      <c r="L43" s="509"/>
      <c r="Q43" s="478" t="s">
        <v>17</v>
      </c>
      <c r="R43" s="473"/>
      <c r="S43" s="478" t="s">
        <v>274</v>
      </c>
      <c r="T43" s="466"/>
      <c r="U43" s="466" t="s">
        <v>278</v>
      </c>
      <c r="V43" s="466"/>
      <c r="W43" s="466" t="s">
        <v>123</v>
      </c>
      <c r="X43" s="466"/>
      <c r="Y43" s="466" t="s">
        <v>128</v>
      </c>
      <c r="Z43" s="466"/>
      <c r="AA43" s="466" t="s">
        <v>439</v>
      </c>
      <c r="AB43" s="473"/>
    </row>
    <row r="44" spans="2:28" x14ac:dyDescent="0.25">
      <c r="B44" s="515" t="s">
        <v>59</v>
      </c>
      <c r="C44" s="516"/>
      <c r="D44" s="517"/>
      <c r="E44" s="160">
        <v>1</v>
      </c>
      <c r="F44" s="510">
        <f>1/5</f>
        <v>0.2</v>
      </c>
      <c r="G44" s="510"/>
      <c r="H44" s="148">
        <v>4</v>
      </c>
      <c r="I44" s="148">
        <f>1/5</f>
        <v>0.2</v>
      </c>
      <c r="J44" s="510">
        <v>3</v>
      </c>
      <c r="K44" s="510"/>
      <c r="L44" s="511"/>
      <c r="Q44" s="479" t="s">
        <v>274</v>
      </c>
      <c r="R44" s="480"/>
      <c r="S44" s="474">
        <v>1</v>
      </c>
      <c r="T44" s="475"/>
      <c r="U44" s="428">
        <f>1/5</f>
        <v>0.2</v>
      </c>
      <c r="V44" s="428"/>
      <c r="W44" s="428">
        <v>2</v>
      </c>
      <c r="X44" s="428"/>
      <c r="Y44" s="428">
        <v>3</v>
      </c>
      <c r="Z44" s="428"/>
      <c r="AA44" s="428">
        <v>4</v>
      </c>
      <c r="AB44" s="464"/>
    </row>
    <row r="45" spans="2:28" x14ac:dyDescent="0.25">
      <c r="B45" s="518" t="s">
        <v>6</v>
      </c>
      <c r="C45" s="519"/>
      <c r="D45" s="520"/>
      <c r="E45" s="161">
        <f>E44/F44</f>
        <v>5</v>
      </c>
      <c r="F45" s="493">
        <v>1</v>
      </c>
      <c r="G45" s="493"/>
      <c r="H45" s="143">
        <v>5</v>
      </c>
      <c r="I45" s="143">
        <v>5</v>
      </c>
      <c r="J45" s="492">
        <v>5</v>
      </c>
      <c r="K45" s="492"/>
      <c r="L45" s="506"/>
      <c r="Q45" s="476" t="s">
        <v>278</v>
      </c>
      <c r="R45" s="477"/>
      <c r="S45" s="435">
        <f>S44/U44</f>
        <v>5</v>
      </c>
      <c r="T45" s="429"/>
      <c r="U45" s="459">
        <v>1</v>
      </c>
      <c r="V45" s="459"/>
      <c r="W45" s="429">
        <v>5</v>
      </c>
      <c r="X45" s="429"/>
      <c r="Y45" s="429">
        <v>5</v>
      </c>
      <c r="Z45" s="429"/>
      <c r="AA45" s="429">
        <v>5</v>
      </c>
      <c r="AB45" s="457"/>
    </row>
    <row r="46" spans="2:28" x14ac:dyDescent="0.25">
      <c r="B46" s="518" t="s">
        <v>8</v>
      </c>
      <c r="C46" s="519"/>
      <c r="D46" s="520"/>
      <c r="E46" s="161">
        <f>E44/H44</f>
        <v>0.25</v>
      </c>
      <c r="F46" s="492">
        <f>F45/H45</f>
        <v>0.2</v>
      </c>
      <c r="G46" s="492"/>
      <c r="H46" s="144">
        <v>1</v>
      </c>
      <c r="I46" s="143">
        <f>1/4</f>
        <v>0.25</v>
      </c>
      <c r="J46" s="504">
        <f>1/3</f>
        <v>0.33333333333333331</v>
      </c>
      <c r="K46" s="504"/>
      <c r="L46" s="505"/>
      <c r="Q46" s="476" t="s">
        <v>123</v>
      </c>
      <c r="R46" s="477"/>
      <c r="S46" s="435">
        <f>S44/W44</f>
        <v>0.5</v>
      </c>
      <c r="T46" s="429"/>
      <c r="U46" s="429">
        <f>U45/W45</f>
        <v>0.2</v>
      </c>
      <c r="V46" s="429"/>
      <c r="W46" s="459">
        <v>1</v>
      </c>
      <c r="X46" s="459"/>
      <c r="Y46" s="429">
        <f>1/5</f>
        <v>0.2</v>
      </c>
      <c r="Z46" s="429"/>
      <c r="AA46" s="429">
        <f>1/6</f>
        <v>0.16666666666666666</v>
      </c>
      <c r="AB46" s="457"/>
    </row>
    <row r="47" spans="2:28" x14ac:dyDescent="0.25">
      <c r="B47" s="518" t="s">
        <v>10</v>
      </c>
      <c r="C47" s="519"/>
      <c r="D47" s="520"/>
      <c r="E47" s="161">
        <f>E44/I44</f>
        <v>5</v>
      </c>
      <c r="F47" s="492">
        <f>F45/I45</f>
        <v>0.2</v>
      </c>
      <c r="G47" s="492"/>
      <c r="H47" s="143">
        <f>H46/I46</f>
        <v>4</v>
      </c>
      <c r="I47" s="144">
        <v>1</v>
      </c>
      <c r="J47" s="492">
        <v>5</v>
      </c>
      <c r="K47" s="492"/>
      <c r="L47" s="506"/>
      <c r="Q47" s="476" t="s">
        <v>128</v>
      </c>
      <c r="R47" s="477"/>
      <c r="S47" s="435">
        <f>S44/Y44</f>
        <v>0.33333333333333331</v>
      </c>
      <c r="T47" s="429"/>
      <c r="U47" s="429">
        <f>U45/Y45</f>
        <v>0.2</v>
      </c>
      <c r="V47" s="429"/>
      <c r="W47" s="429">
        <f>W46/Y46</f>
        <v>5</v>
      </c>
      <c r="X47" s="429"/>
      <c r="Y47" s="459">
        <v>1</v>
      </c>
      <c r="Z47" s="459"/>
      <c r="AA47" s="429">
        <f>1/2</f>
        <v>0.5</v>
      </c>
      <c r="AB47" s="457"/>
    </row>
    <row r="48" spans="2:28" ht="15.75" thickBot="1" x14ac:dyDescent="0.3">
      <c r="B48" s="512" t="s">
        <v>92</v>
      </c>
      <c r="C48" s="513"/>
      <c r="D48" s="514"/>
      <c r="E48" s="162">
        <f>E44/J44</f>
        <v>0.33333333333333331</v>
      </c>
      <c r="F48" s="495">
        <f>F45/J45</f>
        <v>0.2</v>
      </c>
      <c r="G48" s="495"/>
      <c r="H48" s="151">
        <f>H46/J46</f>
        <v>3</v>
      </c>
      <c r="I48" s="151">
        <f>I47/J47</f>
        <v>0.2</v>
      </c>
      <c r="J48" s="507">
        <v>1</v>
      </c>
      <c r="K48" s="507"/>
      <c r="L48" s="508"/>
      <c r="Q48" s="476" t="s">
        <v>439</v>
      </c>
      <c r="R48" s="477"/>
      <c r="S48" s="437">
        <f>S44/AA44</f>
        <v>0.25</v>
      </c>
      <c r="T48" s="438"/>
      <c r="U48" s="438">
        <f>U45/AA45</f>
        <v>0.2</v>
      </c>
      <c r="V48" s="438"/>
      <c r="W48" s="438">
        <f>W46/AA46</f>
        <v>6</v>
      </c>
      <c r="X48" s="438"/>
      <c r="Y48" s="438">
        <f>Y47/AA47</f>
        <v>2</v>
      </c>
      <c r="Z48" s="438"/>
      <c r="AA48" s="460">
        <v>1</v>
      </c>
      <c r="AB48" s="461"/>
    </row>
    <row r="49" spans="2:31" ht="15.75" thickBot="1" x14ac:dyDescent="0.3">
      <c r="B49" s="499" t="s">
        <v>435</v>
      </c>
      <c r="C49" s="500"/>
      <c r="D49" s="501"/>
      <c r="E49" s="163">
        <f>SUM(E44:E48)</f>
        <v>11.583333333333334</v>
      </c>
      <c r="F49" s="502">
        <f t="shared" ref="F49:I49" si="9">SUM(F44:F48)</f>
        <v>1.7999999999999998</v>
      </c>
      <c r="G49" s="502"/>
      <c r="H49" s="156">
        <f t="shared" si="9"/>
        <v>17</v>
      </c>
      <c r="I49" s="156">
        <f t="shared" si="9"/>
        <v>6.65</v>
      </c>
      <c r="J49" s="502">
        <f>SUM(J44:L48)</f>
        <v>14.333333333333334</v>
      </c>
      <c r="K49" s="502"/>
      <c r="L49" s="503"/>
      <c r="M49" s="171" t="s">
        <v>435</v>
      </c>
      <c r="N49" s="65" t="s">
        <v>436</v>
      </c>
      <c r="Q49" s="476" t="s">
        <v>435</v>
      </c>
      <c r="R49" s="477"/>
      <c r="S49" s="465">
        <f>SUM(S44:T48)</f>
        <v>7.083333333333333</v>
      </c>
      <c r="T49" s="462"/>
      <c r="U49" s="462">
        <f>SUM(U44:V48)</f>
        <v>1.7999999999999998</v>
      </c>
      <c r="V49" s="462"/>
      <c r="W49" s="462">
        <f>SUM(W44:X48)</f>
        <v>19</v>
      </c>
      <c r="X49" s="462"/>
      <c r="Y49" s="462">
        <f>SUM(Y44:Z48)</f>
        <v>11.2</v>
      </c>
      <c r="Z49" s="462"/>
      <c r="AA49" s="462">
        <f>SUM(AA44:AB48)</f>
        <v>10.666666666666666</v>
      </c>
      <c r="AB49" s="463"/>
      <c r="AC49" s="244" t="s">
        <v>435</v>
      </c>
      <c r="AD49" s="242" t="s">
        <v>436</v>
      </c>
    </row>
    <row r="50" spans="2:31" x14ac:dyDescent="0.25">
      <c r="B50" s="515" t="s">
        <v>59</v>
      </c>
      <c r="C50" s="516"/>
      <c r="D50" s="517"/>
      <c r="E50" s="157">
        <f>E44/$E$49</f>
        <v>8.6330935251798552E-2</v>
      </c>
      <c r="F50" s="524">
        <f>F44/$F$49</f>
        <v>0.11111111111111113</v>
      </c>
      <c r="G50" s="524"/>
      <c r="H50" s="149">
        <f>H44/$H$49</f>
        <v>0.23529411764705882</v>
      </c>
      <c r="I50" s="149">
        <f>I44/$I$49</f>
        <v>3.007518796992481E-2</v>
      </c>
      <c r="J50" s="524">
        <f>J44/$J$49</f>
        <v>0.20930232558139533</v>
      </c>
      <c r="K50" s="524"/>
      <c r="L50" s="525"/>
      <c r="M50" s="167">
        <f>SUM(E50:L50)</f>
        <v>0.67211367756128859</v>
      </c>
      <c r="N50" s="190">
        <f>M50/5</f>
        <v>0.13442273551225772</v>
      </c>
      <c r="Q50" s="476" t="s">
        <v>274</v>
      </c>
      <c r="R50" s="477"/>
      <c r="S50" s="443">
        <f>S44/$S$49</f>
        <v>0.14117647058823529</v>
      </c>
      <c r="T50" s="428"/>
      <c r="U50" s="428">
        <f>U44/$U$49</f>
        <v>0.11111111111111113</v>
      </c>
      <c r="V50" s="428"/>
      <c r="W50" s="428">
        <f>W44/$W$49</f>
        <v>0.10526315789473684</v>
      </c>
      <c r="X50" s="428"/>
      <c r="Y50" s="428">
        <f>Y44/$Y$49</f>
        <v>0.26785714285714285</v>
      </c>
      <c r="Z50" s="428"/>
      <c r="AA50" s="428">
        <f>AA44/$AA$49</f>
        <v>0.375</v>
      </c>
      <c r="AB50" s="464"/>
      <c r="AC50" s="209">
        <f>SUM(S50:AB50)</f>
        <v>1.0004078824512261</v>
      </c>
      <c r="AD50" s="243">
        <f>AC50/5</f>
        <v>0.20008157649024522</v>
      </c>
    </row>
    <row r="51" spans="2:31" x14ac:dyDescent="0.25">
      <c r="B51" s="518" t="s">
        <v>6</v>
      </c>
      <c r="C51" s="519"/>
      <c r="D51" s="520"/>
      <c r="E51" s="158">
        <f t="shared" ref="E51:E54" si="10">E45/$E$49</f>
        <v>0.43165467625899279</v>
      </c>
      <c r="F51" s="526">
        <f t="shared" ref="F51:F54" si="11">F45/$F$49</f>
        <v>0.55555555555555558</v>
      </c>
      <c r="G51" s="526"/>
      <c r="H51" s="147">
        <f t="shared" ref="H51:H54" si="12">H45/$H$49</f>
        <v>0.29411764705882354</v>
      </c>
      <c r="I51" s="147">
        <f t="shared" ref="I51:I54" si="13">I45/$I$49</f>
        <v>0.75187969924812026</v>
      </c>
      <c r="J51" s="526">
        <f t="shared" ref="J51:J54" si="14">J45/$J$49</f>
        <v>0.34883720930232559</v>
      </c>
      <c r="K51" s="526"/>
      <c r="L51" s="527"/>
      <c r="M51" s="168">
        <f t="shared" ref="M51:M54" si="15">SUM(E51:L51)</f>
        <v>2.3820447874238178</v>
      </c>
      <c r="N51" s="191">
        <f t="shared" ref="N51:N54" si="16">M51/5</f>
        <v>0.47640895748476353</v>
      </c>
      <c r="Q51" s="476" t="s">
        <v>278</v>
      </c>
      <c r="R51" s="477"/>
      <c r="S51" s="435">
        <f>S45/$S$49</f>
        <v>0.70588235294117652</v>
      </c>
      <c r="T51" s="429"/>
      <c r="U51" s="429">
        <f>U45/$U$49</f>
        <v>0.55555555555555558</v>
      </c>
      <c r="V51" s="429"/>
      <c r="W51" s="429">
        <f>W45/$W$49</f>
        <v>0.26315789473684209</v>
      </c>
      <c r="X51" s="429"/>
      <c r="Y51" s="429">
        <f>Y45/$Y$49</f>
        <v>0.44642857142857145</v>
      </c>
      <c r="Z51" s="429"/>
      <c r="AA51" s="429">
        <f>AA45/$AA$49</f>
        <v>0.46875</v>
      </c>
      <c r="AB51" s="457"/>
      <c r="AC51" s="182">
        <f>SUM(S51:AB51)</f>
        <v>2.4397743746621456</v>
      </c>
      <c r="AD51" s="186">
        <f>AC51/5</f>
        <v>0.48795487493242912</v>
      </c>
    </row>
    <row r="52" spans="2:31" x14ac:dyDescent="0.25">
      <c r="B52" s="518" t="s">
        <v>8</v>
      </c>
      <c r="C52" s="519"/>
      <c r="D52" s="520"/>
      <c r="E52" s="158">
        <f t="shared" si="10"/>
        <v>2.1582733812949638E-2</v>
      </c>
      <c r="F52" s="526">
        <f t="shared" si="11"/>
        <v>0.11111111111111113</v>
      </c>
      <c r="G52" s="526"/>
      <c r="H52" s="147">
        <f t="shared" si="12"/>
        <v>5.8823529411764705E-2</v>
      </c>
      <c r="I52" s="147">
        <f t="shared" si="13"/>
        <v>3.7593984962406013E-2</v>
      </c>
      <c r="J52" s="526">
        <f t="shared" si="14"/>
        <v>2.3255813953488368E-2</v>
      </c>
      <c r="K52" s="526"/>
      <c r="L52" s="527"/>
      <c r="M52" s="168">
        <f t="shared" si="15"/>
        <v>0.25236717325171987</v>
      </c>
      <c r="N52" s="191">
        <f t="shared" si="16"/>
        <v>5.0473434650343971E-2</v>
      </c>
      <c r="Q52" s="476" t="s">
        <v>123</v>
      </c>
      <c r="R52" s="477"/>
      <c r="S52" s="435">
        <f>S46/$S$49</f>
        <v>7.0588235294117646E-2</v>
      </c>
      <c r="T52" s="429"/>
      <c r="U52" s="429">
        <f>U46/$U$49</f>
        <v>0.11111111111111113</v>
      </c>
      <c r="V52" s="429"/>
      <c r="W52" s="429">
        <f>W46/$W$49</f>
        <v>5.2631578947368418E-2</v>
      </c>
      <c r="X52" s="429"/>
      <c r="Y52" s="429">
        <f>Y46/$Y$49</f>
        <v>1.785714285714286E-2</v>
      </c>
      <c r="Z52" s="429"/>
      <c r="AA52" s="429">
        <f>AA46/$AA$49</f>
        <v>1.5625E-2</v>
      </c>
      <c r="AB52" s="457"/>
      <c r="AC52" s="182">
        <f>SUM(S52:AB52)</f>
        <v>0.26781306820974005</v>
      </c>
      <c r="AD52" s="186">
        <f>AC52/5</f>
        <v>5.3562613641948011E-2</v>
      </c>
    </row>
    <row r="53" spans="2:31" x14ac:dyDescent="0.25">
      <c r="B53" s="518" t="s">
        <v>10</v>
      </c>
      <c r="C53" s="519"/>
      <c r="D53" s="520"/>
      <c r="E53" s="158">
        <f t="shared" si="10"/>
        <v>0.43165467625899279</v>
      </c>
      <c r="F53" s="526">
        <f t="shared" si="11"/>
        <v>0.11111111111111113</v>
      </c>
      <c r="G53" s="526"/>
      <c r="H53" s="147">
        <f t="shared" si="12"/>
        <v>0.23529411764705882</v>
      </c>
      <c r="I53" s="147">
        <f t="shared" si="13"/>
        <v>0.15037593984962405</v>
      </c>
      <c r="J53" s="526">
        <f t="shared" si="14"/>
        <v>0.34883720930232559</v>
      </c>
      <c r="K53" s="526"/>
      <c r="L53" s="527"/>
      <c r="M53" s="168">
        <f t="shared" si="15"/>
        <v>1.2772730541691124</v>
      </c>
      <c r="N53" s="191">
        <f t="shared" si="16"/>
        <v>0.25545461083382248</v>
      </c>
      <c r="Q53" s="476" t="s">
        <v>128</v>
      </c>
      <c r="R53" s="477"/>
      <c r="S53" s="435">
        <f>S47/$S$49</f>
        <v>4.7058823529411764E-2</v>
      </c>
      <c r="T53" s="429"/>
      <c r="U53" s="429">
        <f>U47/$U$49</f>
        <v>0.11111111111111113</v>
      </c>
      <c r="V53" s="429"/>
      <c r="W53" s="429">
        <f>W47/$W$49</f>
        <v>0.26315789473684209</v>
      </c>
      <c r="X53" s="429"/>
      <c r="Y53" s="429">
        <f>Y47/$Y$49</f>
        <v>8.9285714285714288E-2</v>
      </c>
      <c r="Z53" s="429"/>
      <c r="AA53" s="429">
        <f>AA47/$AA$49</f>
        <v>4.6875E-2</v>
      </c>
      <c r="AB53" s="457"/>
      <c r="AC53" s="182">
        <f>SUM(S53:AB53)</f>
        <v>0.55748854366307932</v>
      </c>
      <c r="AD53" s="186">
        <f>AC53/5</f>
        <v>0.11149770873261586</v>
      </c>
    </row>
    <row r="54" spans="2:31" ht="15.75" thickBot="1" x14ac:dyDescent="0.3">
      <c r="B54" s="521" t="s">
        <v>92</v>
      </c>
      <c r="C54" s="522"/>
      <c r="D54" s="523"/>
      <c r="E54" s="159">
        <f t="shared" si="10"/>
        <v>2.8776978417266185E-2</v>
      </c>
      <c r="F54" s="528">
        <f t="shared" si="11"/>
        <v>0.11111111111111113</v>
      </c>
      <c r="G54" s="528"/>
      <c r="H54" s="150">
        <f t="shared" si="12"/>
        <v>0.17647058823529413</v>
      </c>
      <c r="I54" s="150">
        <f t="shared" si="13"/>
        <v>3.007518796992481E-2</v>
      </c>
      <c r="J54" s="528">
        <f t="shared" si="14"/>
        <v>6.9767441860465115E-2</v>
      </c>
      <c r="K54" s="528"/>
      <c r="L54" s="529"/>
      <c r="M54" s="169">
        <f t="shared" si="15"/>
        <v>0.41620130759406138</v>
      </c>
      <c r="N54" s="192">
        <f t="shared" si="16"/>
        <v>8.3240261518812281E-2</v>
      </c>
      <c r="Q54" s="481" t="s">
        <v>439</v>
      </c>
      <c r="R54" s="482"/>
      <c r="S54" s="458">
        <f>S48/$S$49</f>
        <v>3.5294117647058823E-2</v>
      </c>
      <c r="T54" s="455"/>
      <c r="U54" s="455">
        <f>U48/$U$49</f>
        <v>0.11111111111111113</v>
      </c>
      <c r="V54" s="455"/>
      <c r="W54" s="455">
        <f>W48/$W$49</f>
        <v>0.31578947368421051</v>
      </c>
      <c r="X54" s="455"/>
      <c r="Y54" s="455">
        <f>Y48/$Y$49</f>
        <v>0.17857142857142858</v>
      </c>
      <c r="Z54" s="455"/>
      <c r="AA54" s="455">
        <f>AA48/$AA$49</f>
        <v>9.375E-2</v>
      </c>
      <c r="AB54" s="456"/>
      <c r="AC54" s="183">
        <f>SUM(S54:AB54)</f>
        <v>0.73451613101380908</v>
      </c>
      <c r="AD54" s="187">
        <f>AC54/5</f>
        <v>0.14690322620276181</v>
      </c>
    </row>
    <row r="55" spans="2:31" ht="15.75" thickBot="1" x14ac:dyDescent="0.3">
      <c r="B55" s="1"/>
      <c r="C55" s="1"/>
      <c r="D55" s="1"/>
      <c r="E55" s="145"/>
      <c r="F55" s="145"/>
      <c r="G55" s="145"/>
      <c r="H55" s="145"/>
      <c r="I55" s="145"/>
      <c r="J55" s="145"/>
      <c r="K55" s="145"/>
      <c r="L55" s="145"/>
      <c r="N55" s="233">
        <f>SUM(N50:N54)</f>
        <v>0.99999999999999989</v>
      </c>
      <c r="O55" s="59" t="s">
        <v>440</v>
      </c>
      <c r="AD55" s="220">
        <f>SUM(AD50:AD54)</f>
        <v>1</v>
      </c>
      <c r="AE55" s="54" t="s">
        <v>440</v>
      </c>
    </row>
    <row r="56" spans="2:31" ht="15.75" thickBot="1" x14ac:dyDescent="0.3">
      <c r="B56" s="483" t="s">
        <v>437</v>
      </c>
      <c r="C56" s="484"/>
      <c r="D56" s="215" t="s">
        <v>13</v>
      </c>
      <c r="E56" s="485" t="s">
        <v>438</v>
      </c>
      <c r="F56" s="485"/>
      <c r="G56" s="216" t="s">
        <v>15</v>
      </c>
      <c r="H56" s="146"/>
      <c r="I56" s="146"/>
      <c r="J56" s="146"/>
      <c r="K56" s="146"/>
      <c r="L56" s="146"/>
      <c r="Q56" s="446" t="s">
        <v>21</v>
      </c>
      <c r="R56" s="444"/>
      <c r="S56" s="444" t="s">
        <v>22</v>
      </c>
      <c r="T56" s="444"/>
      <c r="U56" s="444" t="s">
        <v>25</v>
      </c>
      <c r="V56" s="444"/>
      <c r="W56" s="444" t="s">
        <v>28</v>
      </c>
      <c r="X56" s="445"/>
    </row>
    <row r="57" spans="2:31" x14ac:dyDescent="0.25">
      <c r="B57" s="486" t="s">
        <v>13</v>
      </c>
      <c r="C57" s="487"/>
      <c r="D57" s="213">
        <v>1</v>
      </c>
      <c r="E57" s="434">
        <v>5</v>
      </c>
      <c r="F57" s="434"/>
      <c r="G57" s="214">
        <v>3</v>
      </c>
      <c r="Q57" s="451" t="s">
        <v>22</v>
      </c>
      <c r="R57" s="452"/>
      <c r="S57" s="432">
        <v>1</v>
      </c>
      <c r="T57" s="433"/>
      <c r="U57" s="434">
        <f>1/5</f>
        <v>0.2</v>
      </c>
      <c r="V57" s="434"/>
      <c r="W57" s="428">
        <f>1/6</f>
        <v>0.16666666666666666</v>
      </c>
      <c r="X57" s="428"/>
    </row>
    <row r="58" spans="2:31" x14ac:dyDescent="0.25">
      <c r="B58" s="490" t="s">
        <v>14</v>
      </c>
      <c r="C58" s="491"/>
      <c r="D58" s="175">
        <f>D57/E57</f>
        <v>0.2</v>
      </c>
      <c r="E58" s="436">
        <v>1</v>
      </c>
      <c r="F58" s="436"/>
      <c r="G58" s="174">
        <v>3</v>
      </c>
      <c r="Q58" s="449" t="s">
        <v>25</v>
      </c>
      <c r="R58" s="450"/>
      <c r="S58" s="435">
        <f>S57/U57</f>
        <v>5</v>
      </c>
      <c r="T58" s="429"/>
      <c r="U58" s="436">
        <v>1</v>
      </c>
      <c r="V58" s="436"/>
      <c r="W58" s="429">
        <f>1/3</f>
        <v>0.33333333333333331</v>
      </c>
      <c r="X58" s="429"/>
    </row>
    <row r="59" spans="2:31" ht="15.75" thickBot="1" x14ac:dyDescent="0.3">
      <c r="B59" s="488" t="s">
        <v>15</v>
      </c>
      <c r="C59" s="489"/>
      <c r="D59" s="176">
        <f>D57/G57</f>
        <v>0.33333333333333331</v>
      </c>
      <c r="E59" s="438">
        <f>E58/G58</f>
        <v>0.33333333333333331</v>
      </c>
      <c r="F59" s="438"/>
      <c r="G59" s="177">
        <v>1</v>
      </c>
      <c r="Q59" s="453" t="s">
        <v>28</v>
      </c>
      <c r="R59" s="454"/>
      <c r="S59" s="437">
        <f>S57/W57</f>
        <v>6</v>
      </c>
      <c r="T59" s="438"/>
      <c r="U59" s="438">
        <f>U58/W58</f>
        <v>3</v>
      </c>
      <c r="V59" s="438"/>
      <c r="W59" s="439">
        <v>1</v>
      </c>
      <c r="X59" s="439"/>
    </row>
    <row r="60" spans="2:31" ht="15.75" thickBot="1" x14ac:dyDescent="0.3">
      <c r="B60" s="483" t="s">
        <v>435</v>
      </c>
      <c r="C60" s="484"/>
      <c r="D60" s="172">
        <f>SUM(D57:D59)</f>
        <v>1.5333333333333332</v>
      </c>
      <c r="E60" s="462">
        <f>SUM(E57:F59)</f>
        <v>6.333333333333333</v>
      </c>
      <c r="F60" s="462"/>
      <c r="G60" s="173">
        <f>SUM(G57:G59)</f>
        <v>7</v>
      </c>
      <c r="H60" s="211" t="s">
        <v>435</v>
      </c>
      <c r="I60" s="212" t="s">
        <v>436</v>
      </c>
      <c r="Q60" s="446" t="s">
        <v>435</v>
      </c>
      <c r="R60" s="445"/>
      <c r="S60" s="440">
        <f>SUM(S57:T59)</f>
        <v>12</v>
      </c>
      <c r="T60" s="441"/>
      <c r="U60" s="441">
        <f t="shared" ref="U60" si="17">SUM(U57:V59)</f>
        <v>4.2</v>
      </c>
      <c r="V60" s="441"/>
      <c r="W60" s="441">
        <f t="shared" ref="W60" si="18">SUM(W57:X59)</f>
        <v>1.5</v>
      </c>
      <c r="X60" s="442"/>
      <c r="Y60" s="207" t="s">
        <v>435</v>
      </c>
      <c r="Z60" s="240" t="s">
        <v>436</v>
      </c>
    </row>
    <row r="61" spans="2:31" x14ac:dyDescent="0.25">
      <c r="B61" s="467" t="s">
        <v>13</v>
      </c>
      <c r="C61" s="468"/>
      <c r="D61" s="178">
        <f>D57/$D$60</f>
        <v>0.65217391304347827</v>
      </c>
      <c r="E61" s="428">
        <f>E57/$E$60</f>
        <v>0.78947368421052633</v>
      </c>
      <c r="F61" s="428"/>
      <c r="G61" s="179">
        <f>G57/$G$60</f>
        <v>0.42857142857142855</v>
      </c>
      <c r="H61" s="209">
        <f>SUM(D61:G61)</f>
        <v>1.8702190258254332</v>
      </c>
      <c r="I61" s="210">
        <f>H61/3</f>
        <v>0.6234063419418111</v>
      </c>
      <c r="Q61" s="447" t="s">
        <v>22</v>
      </c>
      <c r="R61" s="448"/>
      <c r="S61" s="443">
        <f>S57/$S$60</f>
        <v>8.3333333333333329E-2</v>
      </c>
      <c r="T61" s="428"/>
      <c r="U61" s="428">
        <f>U57/$U$60</f>
        <v>4.7619047619047616E-2</v>
      </c>
      <c r="V61" s="428"/>
      <c r="W61" s="428">
        <f>W57/$W$60</f>
        <v>0.1111111111111111</v>
      </c>
      <c r="X61" s="428"/>
      <c r="Y61" s="206">
        <f>SUM(S61:X61)</f>
        <v>0.24206349206349204</v>
      </c>
      <c r="Z61" s="241">
        <f>Y61/3</f>
        <v>8.0687830687830683E-2</v>
      </c>
    </row>
    <row r="62" spans="2:31" x14ac:dyDescent="0.25">
      <c r="B62" s="469" t="s">
        <v>14</v>
      </c>
      <c r="C62" s="470"/>
      <c r="D62" s="165">
        <f t="shared" ref="D62:D63" si="19">D58/$D$60</f>
        <v>0.13043478260869568</v>
      </c>
      <c r="E62" s="429">
        <f t="shared" ref="E62:E63" si="20">E58/$E$60</f>
        <v>0.15789473684210528</v>
      </c>
      <c r="F62" s="429"/>
      <c r="G62" s="180">
        <f t="shared" ref="G62:G63" si="21">G58/$G$60</f>
        <v>0.42857142857142855</v>
      </c>
      <c r="H62" s="182">
        <f t="shared" ref="H62:H63" si="22">SUM(D62:G62)</f>
        <v>0.71690094802222948</v>
      </c>
      <c r="I62" s="188">
        <f t="shared" ref="I62:I63" si="23">H62/3</f>
        <v>0.23896698267407648</v>
      </c>
      <c r="Q62" s="449" t="s">
        <v>25</v>
      </c>
      <c r="R62" s="450"/>
      <c r="S62" s="435">
        <f>S58/$S$60</f>
        <v>0.41666666666666669</v>
      </c>
      <c r="T62" s="429"/>
      <c r="U62" s="429">
        <f>U58/$U$60</f>
        <v>0.23809523809523808</v>
      </c>
      <c r="V62" s="429"/>
      <c r="W62" s="429">
        <f>W58/$W$60</f>
        <v>0.22222222222222221</v>
      </c>
      <c r="X62" s="429"/>
      <c r="Y62" s="203">
        <f t="shared" ref="Y62:Y63" si="24">SUM(S62:X62)</f>
        <v>0.87698412698412698</v>
      </c>
      <c r="Z62" s="204">
        <f t="shared" ref="Z62:Z63" si="25">Y62/3</f>
        <v>0.29232804232804233</v>
      </c>
    </row>
    <row r="63" spans="2:31" ht="15.75" thickBot="1" x14ac:dyDescent="0.3">
      <c r="B63" s="471" t="s">
        <v>15</v>
      </c>
      <c r="C63" s="472"/>
      <c r="D63" s="166">
        <f t="shared" si="19"/>
        <v>0.21739130434782608</v>
      </c>
      <c r="E63" s="455">
        <f t="shared" si="20"/>
        <v>5.2631578947368418E-2</v>
      </c>
      <c r="F63" s="455"/>
      <c r="G63" s="181">
        <f t="shared" si="21"/>
        <v>0.14285714285714285</v>
      </c>
      <c r="H63" s="183">
        <f t="shared" si="22"/>
        <v>0.41288002615233738</v>
      </c>
      <c r="I63" s="189">
        <f t="shared" si="23"/>
        <v>0.13762667538411247</v>
      </c>
      <c r="Q63" s="430" t="s">
        <v>28</v>
      </c>
      <c r="R63" s="431"/>
      <c r="S63" s="435">
        <f>S59/$S$60</f>
        <v>0.5</v>
      </c>
      <c r="T63" s="429"/>
      <c r="U63" s="429">
        <f>U59/$U$60</f>
        <v>0.7142857142857143</v>
      </c>
      <c r="V63" s="429"/>
      <c r="W63" s="429">
        <f>W59/$W$60</f>
        <v>0.66666666666666663</v>
      </c>
      <c r="X63" s="429"/>
      <c r="Y63" s="203">
        <f t="shared" si="24"/>
        <v>1.8809523809523809</v>
      </c>
      <c r="Z63" s="205">
        <f t="shared" si="25"/>
        <v>0.62698412698412698</v>
      </c>
    </row>
    <row r="64" spans="2:31" s="2" customFormat="1" ht="15.75" thickBot="1" x14ac:dyDescent="0.3">
      <c r="B64" s="185"/>
      <c r="C64" s="185"/>
      <c r="D64" s="184"/>
      <c r="E64" s="184"/>
      <c r="F64" s="184"/>
      <c r="G64" s="184"/>
      <c r="H64" s="184"/>
      <c r="I64" s="233">
        <f>SUM(I61:I63)</f>
        <v>1</v>
      </c>
      <c r="J64" s="52" t="s">
        <v>440</v>
      </c>
      <c r="Q64"/>
      <c r="R64"/>
      <c r="S64"/>
      <c r="T64"/>
      <c r="U64"/>
      <c r="V64"/>
      <c r="W64"/>
      <c r="X64"/>
      <c r="Y64"/>
      <c r="Z64" s="220">
        <f>SUM(Z59:Z63)</f>
        <v>1</v>
      </c>
      <c r="AA64" s="208" t="s">
        <v>440</v>
      </c>
    </row>
    <row r="65" spans="2:31" ht="15.75" thickBot="1" x14ac:dyDescent="0.3"/>
    <row r="66" spans="2:31" ht="15.75" thickBot="1" x14ac:dyDescent="0.3">
      <c r="B66" s="530" t="s">
        <v>466</v>
      </c>
      <c r="C66" s="531"/>
      <c r="D66" s="531" t="s">
        <v>34</v>
      </c>
      <c r="E66" s="531"/>
      <c r="F66" s="531" t="s">
        <v>257</v>
      </c>
      <c r="G66" s="531"/>
      <c r="H66" s="531" t="s">
        <v>208</v>
      </c>
      <c r="I66" s="532"/>
      <c r="J66" s="3"/>
      <c r="K66" s="3"/>
      <c r="L66" s="3"/>
      <c r="Q66" s="586" t="s">
        <v>49</v>
      </c>
      <c r="R66" s="576"/>
      <c r="S66" s="586" t="s">
        <v>238</v>
      </c>
      <c r="T66" s="575"/>
      <c r="U66" s="575" t="s">
        <v>237</v>
      </c>
      <c r="V66" s="575"/>
      <c r="W66" s="575" t="s">
        <v>236</v>
      </c>
      <c r="X66" s="575"/>
      <c r="Y66" s="575" t="s">
        <v>231</v>
      </c>
      <c r="Z66" s="575"/>
      <c r="AA66" s="575" t="s">
        <v>233</v>
      </c>
      <c r="AB66" s="576"/>
      <c r="AC66" s="2"/>
      <c r="AD66" s="2"/>
      <c r="AE66" s="2"/>
    </row>
    <row r="67" spans="2:31" x14ac:dyDescent="0.25">
      <c r="B67" s="533" t="s">
        <v>34</v>
      </c>
      <c r="C67" s="534"/>
      <c r="D67" s="535">
        <v>1</v>
      </c>
      <c r="E67" s="536"/>
      <c r="F67" s="537">
        <f>1/5</f>
        <v>0.2</v>
      </c>
      <c r="G67" s="537"/>
      <c r="H67" s="426">
        <f>1/4</f>
        <v>0.25</v>
      </c>
      <c r="I67" s="426"/>
      <c r="J67" s="3"/>
      <c r="K67" s="3"/>
      <c r="L67" s="3"/>
      <c r="Q67" s="577" t="s">
        <v>238</v>
      </c>
      <c r="R67" s="578"/>
      <c r="S67" s="579">
        <v>1</v>
      </c>
      <c r="T67" s="580"/>
      <c r="U67" s="581">
        <f>1/5</f>
        <v>0.2</v>
      </c>
      <c r="V67" s="581"/>
      <c r="W67" s="581">
        <f>1/2</f>
        <v>0.5</v>
      </c>
      <c r="X67" s="581"/>
      <c r="Y67" s="581">
        <f>1/5</f>
        <v>0.2</v>
      </c>
      <c r="Z67" s="581"/>
      <c r="AA67" s="581">
        <f>1/2</f>
        <v>0.5</v>
      </c>
      <c r="AB67" s="582"/>
      <c r="AC67" s="2"/>
      <c r="AD67" s="2"/>
      <c r="AE67" s="2"/>
    </row>
    <row r="68" spans="2:31" x14ac:dyDescent="0.25">
      <c r="B68" s="538" t="s">
        <v>257</v>
      </c>
      <c r="C68" s="539"/>
      <c r="D68" s="540">
        <f>D67/F67</f>
        <v>5</v>
      </c>
      <c r="E68" s="526"/>
      <c r="F68" s="493">
        <v>1</v>
      </c>
      <c r="G68" s="493"/>
      <c r="H68" s="526">
        <v>3</v>
      </c>
      <c r="I68" s="526"/>
      <c r="J68" s="3"/>
      <c r="K68" s="3"/>
      <c r="L68" s="3"/>
      <c r="Q68" s="583" t="s">
        <v>237</v>
      </c>
      <c r="R68" s="584"/>
      <c r="S68" s="585">
        <f>S67/U67</f>
        <v>5</v>
      </c>
      <c r="T68" s="429"/>
      <c r="U68" s="459">
        <v>1</v>
      </c>
      <c r="V68" s="459"/>
      <c r="W68" s="429">
        <v>5</v>
      </c>
      <c r="X68" s="429"/>
      <c r="Y68" s="429">
        <v>1</v>
      </c>
      <c r="Z68" s="429"/>
      <c r="AA68" s="429">
        <v>2</v>
      </c>
      <c r="AB68" s="457"/>
      <c r="AC68" s="2"/>
      <c r="AD68" s="2"/>
      <c r="AE68" s="2"/>
    </row>
    <row r="69" spans="2:31" ht="15.75" thickBot="1" x14ac:dyDescent="0.3">
      <c r="B69" s="541" t="s">
        <v>208</v>
      </c>
      <c r="C69" s="542"/>
      <c r="D69" s="543">
        <f>D67/H67</f>
        <v>4</v>
      </c>
      <c r="E69" s="494"/>
      <c r="F69" s="494">
        <f>F68/H68</f>
        <v>0.33333333333333331</v>
      </c>
      <c r="G69" s="494"/>
      <c r="H69" s="507">
        <v>1</v>
      </c>
      <c r="I69" s="507"/>
      <c r="J69" s="3"/>
      <c r="K69" s="3"/>
      <c r="L69" s="3"/>
      <c r="Q69" s="583" t="s">
        <v>236</v>
      </c>
      <c r="R69" s="584"/>
      <c r="S69" s="585">
        <f>S67/W67</f>
        <v>2</v>
      </c>
      <c r="T69" s="429"/>
      <c r="U69" s="429">
        <f>U68/W68</f>
        <v>0.2</v>
      </c>
      <c r="V69" s="429"/>
      <c r="W69" s="459">
        <v>1</v>
      </c>
      <c r="X69" s="459"/>
      <c r="Y69" s="429">
        <f>1/3</f>
        <v>0.33333333333333331</v>
      </c>
      <c r="Z69" s="429"/>
      <c r="AA69" s="429">
        <f>1/6</f>
        <v>0.16666666666666666</v>
      </c>
      <c r="AB69" s="457"/>
      <c r="AC69" s="2"/>
      <c r="AD69" s="2"/>
      <c r="AE69" s="2"/>
    </row>
    <row r="70" spans="2:31" ht="15.75" thickBot="1" x14ac:dyDescent="0.3">
      <c r="B70" s="530" t="s">
        <v>435</v>
      </c>
      <c r="C70" s="532"/>
      <c r="D70" s="544">
        <f>SUM(D67:E69)</f>
        <v>10</v>
      </c>
      <c r="E70" s="498"/>
      <c r="F70" s="545">
        <f t="shared" ref="F70" si="26">SUM(F67:G69)</f>
        <v>1.5333333333333332</v>
      </c>
      <c r="G70" s="545"/>
      <c r="H70" s="545">
        <f t="shared" ref="H70" si="27">SUM(H67:I69)</f>
        <v>4.25</v>
      </c>
      <c r="I70" s="546"/>
      <c r="J70" s="222" t="s">
        <v>435</v>
      </c>
      <c r="K70" s="238" t="s">
        <v>436</v>
      </c>
      <c r="L70" s="3"/>
      <c r="Q70" s="583" t="s">
        <v>231</v>
      </c>
      <c r="R70" s="584"/>
      <c r="S70" s="585">
        <f>S67/Y67</f>
        <v>5</v>
      </c>
      <c r="T70" s="429"/>
      <c r="U70" s="429">
        <f>U68/Y68</f>
        <v>1</v>
      </c>
      <c r="V70" s="429"/>
      <c r="W70" s="429">
        <f>W69/Y69</f>
        <v>3</v>
      </c>
      <c r="X70" s="429"/>
      <c r="Y70" s="459">
        <v>1</v>
      </c>
      <c r="Z70" s="459"/>
      <c r="AA70" s="429">
        <v>3</v>
      </c>
      <c r="AB70" s="457"/>
      <c r="AC70" s="2"/>
      <c r="AD70" s="2"/>
      <c r="AE70" s="2"/>
    </row>
    <row r="71" spans="2:31" ht="15.75" thickBot="1" x14ac:dyDescent="0.3">
      <c r="B71" s="547" t="s">
        <v>34</v>
      </c>
      <c r="C71" s="548"/>
      <c r="D71" s="549">
        <f>D67/$D$70</f>
        <v>0.1</v>
      </c>
      <c r="E71" s="426"/>
      <c r="F71" s="426">
        <f>F67/$F$70</f>
        <v>0.13043478260869568</v>
      </c>
      <c r="G71" s="426"/>
      <c r="H71" s="426">
        <f>H67/$H$70</f>
        <v>5.8823529411764705E-2</v>
      </c>
      <c r="I71" s="426"/>
      <c r="J71" s="219">
        <f>SUM(D71:I71)</f>
        <v>0.28925831202046037</v>
      </c>
      <c r="K71" s="239">
        <f>J71/3</f>
        <v>9.6419437340153458E-2</v>
      </c>
      <c r="L71" s="3"/>
      <c r="Q71" s="587" t="s">
        <v>233</v>
      </c>
      <c r="R71" s="588"/>
      <c r="S71" s="589">
        <f>S67/AA67</f>
        <v>2</v>
      </c>
      <c r="T71" s="438"/>
      <c r="U71" s="438">
        <f>U68/AA68</f>
        <v>0.5</v>
      </c>
      <c r="V71" s="438"/>
      <c r="W71" s="438">
        <f>W69/AA69</f>
        <v>6</v>
      </c>
      <c r="X71" s="438"/>
      <c r="Y71" s="438">
        <f>Y70/AA70</f>
        <v>0.33333333333333331</v>
      </c>
      <c r="Z71" s="438"/>
      <c r="AA71" s="460">
        <v>1</v>
      </c>
      <c r="AB71" s="461"/>
      <c r="AC71" s="2"/>
      <c r="AD71" s="2"/>
      <c r="AE71" s="2"/>
    </row>
    <row r="72" spans="2:31" ht="15.75" thickBot="1" x14ac:dyDescent="0.3">
      <c r="B72" s="538" t="s">
        <v>257</v>
      </c>
      <c r="C72" s="539"/>
      <c r="D72" s="549">
        <f>D68/$D$70</f>
        <v>0.5</v>
      </c>
      <c r="E72" s="426"/>
      <c r="F72" s="426">
        <f>F68/$F$70</f>
        <v>0.65217391304347827</v>
      </c>
      <c r="G72" s="426"/>
      <c r="H72" s="426">
        <f>H68/$H$70</f>
        <v>0.70588235294117652</v>
      </c>
      <c r="I72" s="426"/>
      <c r="J72" s="164">
        <f t="shared" ref="J72:J73" si="28">SUM(D72:I72)</f>
        <v>1.8580562659846547</v>
      </c>
      <c r="K72" s="223">
        <f t="shared" ref="K72:K73" si="29">J72/3</f>
        <v>0.61935208866155156</v>
      </c>
      <c r="L72" s="3"/>
      <c r="Q72" s="590" t="s">
        <v>435</v>
      </c>
      <c r="R72" s="591"/>
      <c r="S72" s="496">
        <f>SUM(S67:T71)</f>
        <v>15</v>
      </c>
      <c r="T72" s="462"/>
      <c r="U72" s="462">
        <f t="shared" ref="U72" si="30">SUM(U67:V71)</f>
        <v>2.9</v>
      </c>
      <c r="V72" s="462"/>
      <c r="W72" s="462">
        <f t="shared" ref="W72" si="31">SUM(W67:X71)</f>
        <v>15.5</v>
      </c>
      <c r="X72" s="462"/>
      <c r="Y72" s="462">
        <f t="shared" ref="Y72" si="32">SUM(Y67:Z71)</f>
        <v>2.8666666666666667</v>
      </c>
      <c r="Z72" s="462"/>
      <c r="AA72" s="462">
        <f t="shared" ref="AA72" si="33">SUM(AA67:AB71)</f>
        <v>6.6666666666666661</v>
      </c>
      <c r="AB72" s="463"/>
      <c r="AC72" s="234" t="s">
        <v>435</v>
      </c>
      <c r="AD72" s="234" t="s">
        <v>436</v>
      </c>
      <c r="AE72" s="2"/>
    </row>
    <row r="73" spans="2:31" ht="15.75" thickBot="1" x14ac:dyDescent="0.3">
      <c r="B73" s="559" t="s">
        <v>208</v>
      </c>
      <c r="C73" s="560"/>
      <c r="D73" s="549">
        <f>D69/$D$70</f>
        <v>0.4</v>
      </c>
      <c r="E73" s="426"/>
      <c r="F73" s="426">
        <f>F69/$F$70</f>
        <v>0.21739130434782608</v>
      </c>
      <c r="G73" s="426"/>
      <c r="H73" s="426">
        <f>H69/$H$70</f>
        <v>0.23529411764705882</v>
      </c>
      <c r="I73" s="426"/>
      <c r="J73" s="164">
        <f t="shared" si="28"/>
        <v>0.85268542199488495</v>
      </c>
      <c r="K73" s="224">
        <f t="shared" si="29"/>
        <v>0.28422847399829498</v>
      </c>
      <c r="L73" s="3"/>
      <c r="Q73" s="592" t="s">
        <v>238</v>
      </c>
      <c r="R73" s="593"/>
      <c r="S73" s="427">
        <f>S67/$S$72</f>
        <v>6.6666666666666666E-2</v>
      </c>
      <c r="T73" s="428"/>
      <c r="U73" s="428">
        <f>U67/$U$72</f>
        <v>6.8965517241379309E-2</v>
      </c>
      <c r="V73" s="428"/>
      <c r="W73" s="428">
        <f>W67/$W$72</f>
        <v>3.2258064516129031E-2</v>
      </c>
      <c r="X73" s="428"/>
      <c r="Y73" s="428">
        <f>Y67/$Y$72</f>
        <v>6.9767441860465115E-2</v>
      </c>
      <c r="Z73" s="428"/>
      <c r="AA73" s="428">
        <f>AA67/$AA$72</f>
        <v>7.5000000000000011E-2</v>
      </c>
      <c r="AB73" s="464"/>
      <c r="AC73" s="209">
        <f>SUM(S73:AB73)</f>
        <v>0.31265769028464013</v>
      </c>
      <c r="AD73" s="235">
        <f>AC73/5</f>
        <v>6.2531538056928029E-2</v>
      </c>
      <c r="AE73" s="2"/>
    </row>
    <row r="74" spans="2:31" ht="15.75" thickBot="1" x14ac:dyDescent="0.3">
      <c r="B74" s="3"/>
      <c r="C74" s="3"/>
      <c r="D74" s="3"/>
      <c r="E74" s="3"/>
      <c r="F74" s="3"/>
      <c r="G74" s="3"/>
      <c r="H74" s="3"/>
      <c r="I74" s="3"/>
      <c r="J74" s="3"/>
      <c r="K74" s="220">
        <f>SUM(K69:K73)</f>
        <v>1</v>
      </c>
      <c r="L74" s="221" t="s">
        <v>440</v>
      </c>
      <c r="Q74" s="583" t="s">
        <v>237</v>
      </c>
      <c r="R74" s="584"/>
      <c r="S74" s="427">
        <f>S68/$S$72</f>
        <v>0.33333333333333331</v>
      </c>
      <c r="T74" s="428"/>
      <c r="U74" s="428">
        <f>U68/$U$72</f>
        <v>0.34482758620689657</v>
      </c>
      <c r="V74" s="428"/>
      <c r="W74" s="428">
        <f>W68/$W$72</f>
        <v>0.32258064516129031</v>
      </c>
      <c r="X74" s="428"/>
      <c r="Y74" s="428">
        <f>Y68/$Y$72</f>
        <v>0.34883720930232559</v>
      </c>
      <c r="Z74" s="428"/>
      <c r="AA74" s="428">
        <f>AA68/$AA$72</f>
        <v>0.30000000000000004</v>
      </c>
      <c r="AB74" s="464"/>
      <c r="AC74" s="182">
        <f t="shared" ref="AC74:AC77" si="34">SUM(S74:AB74)</f>
        <v>1.6495787740038457</v>
      </c>
      <c r="AD74" s="231">
        <f t="shared" ref="AD74:AD77" si="35">AC74/5</f>
        <v>0.32991575480076912</v>
      </c>
      <c r="AE74" s="2"/>
    </row>
    <row r="75" spans="2:31" ht="15.75" thickBot="1" x14ac:dyDescent="0.3">
      <c r="B75" s="561" t="s">
        <v>37</v>
      </c>
      <c r="C75" s="562"/>
      <c r="D75" s="562" t="s">
        <v>244</v>
      </c>
      <c r="E75" s="562"/>
      <c r="F75" s="562" t="s">
        <v>441</v>
      </c>
      <c r="G75" s="563"/>
      <c r="H75" s="564"/>
      <c r="I75" s="564"/>
      <c r="J75" s="3"/>
      <c r="Q75" s="583" t="s">
        <v>236</v>
      </c>
      <c r="R75" s="584"/>
      <c r="S75" s="427">
        <f>S69/$S$72</f>
        <v>0.13333333333333333</v>
      </c>
      <c r="T75" s="428"/>
      <c r="U75" s="428">
        <f>U69/$U$72</f>
        <v>6.8965517241379309E-2</v>
      </c>
      <c r="V75" s="428"/>
      <c r="W75" s="428">
        <f>W69/$W$72</f>
        <v>6.4516129032258063E-2</v>
      </c>
      <c r="X75" s="428"/>
      <c r="Y75" s="428">
        <f>Y69/$Y$72</f>
        <v>0.11627906976744186</v>
      </c>
      <c r="Z75" s="428"/>
      <c r="AA75" s="428">
        <f>AA69/$AA$72</f>
        <v>2.5000000000000001E-2</v>
      </c>
      <c r="AB75" s="464"/>
      <c r="AC75" s="182">
        <f t="shared" si="34"/>
        <v>0.40809404937441257</v>
      </c>
      <c r="AD75" s="231">
        <f t="shared" si="35"/>
        <v>8.1618809874882514E-2</v>
      </c>
      <c r="AE75" s="2"/>
    </row>
    <row r="76" spans="2:31" x14ac:dyDescent="0.25">
      <c r="B76" s="550" t="s">
        <v>244</v>
      </c>
      <c r="C76" s="551"/>
      <c r="D76" s="552">
        <v>1</v>
      </c>
      <c r="E76" s="553"/>
      <c r="F76" s="510">
        <v>3</v>
      </c>
      <c r="G76" s="511"/>
      <c r="H76" s="554"/>
      <c r="I76" s="554"/>
      <c r="J76" s="3"/>
      <c r="Q76" s="583" t="s">
        <v>231</v>
      </c>
      <c r="R76" s="584"/>
      <c r="S76" s="427">
        <f>S70/$S$72</f>
        <v>0.33333333333333331</v>
      </c>
      <c r="T76" s="428"/>
      <c r="U76" s="428">
        <f>U70/$U$72</f>
        <v>0.34482758620689657</v>
      </c>
      <c r="V76" s="428"/>
      <c r="W76" s="428">
        <f>W70/$W$72</f>
        <v>0.19354838709677419</v>
      </c>
      <c r="X76" s="428"/>
      <c r="Y76" s="428">
        <f>Y70/$Y$72</f>
        <v>0.34883720930232559</v>
      </c>
      <c r="Z76" s="428"/>
      <c r="AA76" s="428">
        <f>AA70/$AA$72</f>
        <v>0.45000000000000007</v>
      </c>
      <c r="AB76" s="464"/>
      <c r="AC76" s="182">
        <f t="shared" si="34"/>
        <v>1.6705465159393298</v>
      </c>
      <c r="AD76" s="231">
        <f t="shared" si="35"/>
        <v>0.33410930318786597</v>
      </c>
      <c r="AE76" s="2"/>
    </row>
    <row r="77" spans="2:31" ht="15.75" thickBot="1" x14ac:dyDescent="0.3">
      <c r="B77" s="555" t="s">
        <v>43</v>
      </c>
      <c r="C77" s="556"/>
      <c r="D77" s="557">
        <f>D76/F76</f>
        <v>0.33333333333333331</v>
      </c>
      <c r="E77" s="526"/>
      <c r="F77" s="493">
        <v>1</v>
      </c>
      <c r="G77" s="558"/>
      <c r="H77" s="554"/>
      <c r="I77" s="554"/>
      <c r="J77" s="3"/>
      <c r="Q77" s="594" t="s">
        <v>233</v>
      </c>
      <c r="R77" s="595"/>
      <c r="S77" s="596">
        <f>S71/$S$72</f>
        <v>0.13333333333333333</v>
      </c>
      <c r="T77" s="597"/>
      <c r="U77" s="597">
        <f>U71/$U$72</f>
        <v>0.17241379310344829</v>
      </c>
      <c r="V77" s="597"/>
      <c r="W77" s="597">
        <f>W71/$W$72</f>
        <v>0.38709677419354838</v>
      </c>
      <c r="X77" s="597"/>
      <c r="Y77" s="597">
        <f>Y71/$Y$72</f>
        <v>0.11627906976744186</v>
      </c>
      <c r="Z77" s="597"/>
      <c r="AA77" s="597">
        <f>AA71/$AA$72</f>
        <v>0.15000000000000002</v>
      </c>
      <c r="AB77" s="598"/>
      <c r="AC77" s="183">
        <f t="shared" si="34"/>
        <v>0.95912297039777183</v>
      </c>
      <c r="AD77" s="232">
        <f t="shared" si="35"/>
        <v>0.19182459407955438</v>
      </c>
      <c r="AE77" s="2"/>
    </row>
    <row r="78" spans="2:31" ht="15.75" thickBot="1" x14ac:dyDescent="0.3">
      <c r="B78" s="561" t="s">
        <v>435</v>
      </c>
      <c r="C78" s="563"/>
      <c r="D78" s="565">
        <f>SUM(D76:E77)</f>
        <v>1.3333333333333333</v>
      </c>
      <c r="E78" s="545"/>
      <c r="F78" s="545">
        <f>SUM(F76:G77)</f>
        <v>4</v>
      </c>
      <c r="G78" s="546"/>
      <c r="H78" s="225" t="s">
        <v>435</v>
      </c>
      <c r="I78" s="225" t="s">
        <v>436</v>
      </c>
      <c r="J78" s="3"/>
      <c r="Q78" s="2"/>
      <c r="R78" s="2"/>
      <c r="S78" s="2"/>
      <c r="T78" s="2"/>
      <c r="U78" s="2"/>
      <c r="V78" s="2"/>
      <c r="W78" s="2"/>
      <c r="X78" s="2"/>
      <c r="Y78" s="2"/>
      <c r="Z78" s="2"/>
      <c r="AA78" s="2"/>
      <c r="AB78" s="2"/>
      <c r="AC78" s="2"/>
      <c r="AD78" s="220">
        <f>SUM(AD73:AD77)</f>
        <v>1</v>
      </c>
      <c r="AE78" s="230" t="s">
        <v>440</v>
      </c>
    </row>
    <row r="79" spans="2:31" x14ac:dyDescent="0.25">
      <c r="B79" s="566" t="s">
        <v>244</v>
      </c>
      <c r="C79" s="567"/>
      <c r="D79" s="568">
        <f>D76/$D$78</f>
        <v>0.75</v>
      </c>
      <c r="E79" s="426"/>
      <c r="F79" s="426">
        <f>F76/$F$78</f>
        <v>0.75</v>
      </c>
      <c r="G79" s="569"/>
      <c r="H79" s="226">
        <f>SUM(D79:G79)</f>
        <v>1.5</v>
      </c>
      <c r="I79" s="237">
        <f>H79/2</f>
        <v>0.75</v>
      </c>
      <c r="J79" s="3"/>
    </row>
    <row r="80" spans="2:31" ht="15.75" thickBot="1" x14ac:dyDescent="0.3">
      <c r="B80" s="570" t="s">
        <v>43</v>
      </c>
      <c r="C80" s="571"/>
      <c r="D80" s="572">
        <f>D77/$D$78</f>
        <v>0.25</v>
      </c>
      <c r="E80" s="573"/>
      <c r="F80" s="573">
        <f>F77/$F$78</f>
        <v>0.25</v>
      </c>
      <c r="G80" s="574"/>
      <c r="H80" s="227">
        <f>SUM(D80:G80)</f>
        <v>0.5</v>
      </c>
      <c r="I80" s="236">
        <f>H80/2</f>
        <v>0.25</v>
      </c>
      <c r="J80" s="3"/>
    </row>
    <row r="81" spans="2:10" ht="15.75" thickBot="1" x14ac:dyDescent="0.3">
      <c r="B81" s="3"/>
      <c r="C81" s="3"/>
      <c r="D81" s="3"/>
      <c r="E81" s="3"/>
      <c r="F81" s="3"/>
      <c r="G81" s="3"/>
      <c r="H81" s="3"/>
      <c r="I81" s="220">
        <f>SUM(I79:I80)</f>
        <v>1</v>
      </c>
      <c r="J81" s="221" t="s">
        <v>440</v>
      </c>
    </row>
    <row r="84" spans="2:10" x14ac:dyDescent="0.25">
      <c r="B84" s="2" t="s">
        <v>489</v>
      </c>
    </row>
    <row r="97" spans="11:12" x14ac:dyDescent="0.25">
      <c r="K97" s="3"/>
      <c r="L97" s="3"/>
    </row>
    <row r="98" spans="11:12" x14ac:dyDescent="0.25">
      <c r="K98" s="3"/>
      <c r="L98" s="3"/>
    </row>
    <row r="99" spans="11:12" x14ac:dyDescent="0.25">
      <c r="K99" s="3"/>
      <c r="L99" s="3"/>
    </row>
  </sheetData>
  <mergeCells count="329">
    <mergeCell ref="Q77:R77"/>
    <mergeCell ref="S77:T77"/>
    <mergeCell ref="U77:V77"/>
    <mergeCell ref="W77:X77"/>
    <mergeCell ref="Y77:Z77"/>
    <mergeCell ref="AA77:AB77"/>
    <mergeCell ref="C22:D22"/>
    <mergeCell ref="C23:D23"/>
    <mergeCell ref="C24:D24"/>
    <mergeCell ref="C25:D25"/>
    <mergeCell ref="C26:D26"/>
    <mergeCell ref="C27:D27"/>
    <mergeCell ref="C28:D28"/>
    <mergeCell ref="F22:G22"/>
    <mergeCell ref="F23:G23"/>
    <mergeCell ref="F24:G24"/>
    <mergeCell ref="F25:G25"/>
    <mergeCell ref="F26:G26"/>
    <mergeCell ref="F27:G27"/>
    <mergeCell ref="F28:G28"/>
    <mergeCell ref="J22:K22"/>
    <mergeCell ref="J23:K23"/>
    <mergeCell ref="J24:K24"/>
    <mergeCell ref="J25:K25"/>
    <mergeCell ref="Q75:R75"/>
    <mergeCell ref="S75:T75"/>
    <mergeCell ref="U75:V75"/>
    <mergeCell ref="W75:X75"/>
    <mergeCell ref="Y75:Z75"/>
    <mergeCell ref="AA75:AB75"/>
    <mergeCell ref="Q76:R76"/>
    <mergeCell ref="S76:T76"/>
    <mergeCell ref="U76:V76"/>
    <mergeCell ref="W76:X76"/>
    <mergeCell ref="Y76:Z76"/>
    <mergeCell ref="AA76:AB76"/>
    <mergeCell ref="Q73:R73"/>
    <mergeCell ref="S73:T73"/>
    <mergeCell ref="U73:V73"/>
    <mergeCell ref="W73:X73"/>
    <mergeCell ref="Y73:Z73"/>
    <mergeCell ref="AA73:AB73"/>
    <mergeCell ref="Q74:R74"/>
    <mergeCell ref="S74:T74"/>
    <mergeCell ref="U74:V74"/>
    <mergeCell ref="W74:X74"/>
    <mergeCell ref="Y74:Z74"/>
    <mergeCell ref="AA74:AB74"/>
    <mergeCell ref="Q71:R71"/>
    <mergeCell ref="S71:T71"/>
    <mergeCell ref="U71:V71"/>
    <mergeCell ref="W71:X71"/>
    <mergeCell ref="Y71:Z71"/>
    <mergeCell ref="AA71:AB71"/>
    <mergeCell ref="Q72:R72"/>
    <mergeCell ref="S72:T72"/>
    <mergeCell ref="U72:V72"/>
    <mergeCell ref="W72:X72"/>
    <mergeCell ref="Y72:Z72"/>
    <mergeCell ref="AA72:AB72"/>
    <mergeCell ref="Q69:R69"/>
    <mergeCell ref="S69:T69"/>
    <mergeCell ref="U69:V69"/>
    <mergeCell ref="W69:X69"/>
    <mergeCell ref="Y69:Z69"/>
    <mergeCell ref="AA69:AB69"/>
    <mergeCell ref="Q70:R70"/>
    <mergeCell ref="S70:T70"/>
    <mergeCell ref="U70:V70"/>
    <mergeCell ref="W70:X70"/>
    <mergeCell ref="Y70:Z70"/>
    <mergeCell ref="AA70:AB70"/>
    <mergeCell ref="AA66:AB66"/>
    <mergeCell ref="Q67:R67"/>
    <mergeCell ref="S67:T67"/>
    <mergeCell ref="U67:V67"/>
    <mergeCell ref="W67:X67"/>
    <mergeCell ref="Y67:Z67"/>
    <mergeCell ref="AA67:AB67"/>
    <mergeCell ref="Q68:R68"/>
    <mergeCell ref="S68:T68"/>
    <mergeCell ref="U68:V68"/>
    <mergeCell ref="W68:X68"/>
    <mergeCell ref="Y68:Z68"/>
    <mergeCell ref="AA68:AB68"/>
    <mergeCell ref="Q66:R66"/>
    <mergeCell ref="S66:T66"/>
    <mergeCell ref="U66:V66"/>
    <mergeCell ref="W66:X66"/>
    <mergeCell ref="Y66:Z66"/>
    <mergeCell ref="B78:C78"/>
    <mergeCell ref="D78:E78"/>
    <mergeCell ref="F78:G78"/>
    <mergeCell ref="B79:C79"/>
    <mergeCell ref="D79:E79"/>
    <mergeCell ref="F79:G79"/>
    <mergeCell ref="B80:C80"/>
    <mergeCell ref="D80:E80"/>
    <mergeCell ref="F80:G80"/>
    <mergeCell ref="B76:C76"/>
    <mergeCell ref="D76:E76"/>
    <mergeCell ref="F76:G76"/>
    <mergeCell ref="H76:I76"/>
    <mergeCell ref="B77:C77"/>
    <mergeCell ref="D77:E77"/>
    <mergeCell ref="F77:G77"/>
    <mergeCell ref="H77:I77"/>
    <mergeCell ref="B72:C72"/>
    <mergeCell ref="D72:E72"/>
    <mergeCell ref="F72:G72"/>
    <mergeCell ref="H72:I72"/>
    <mergeCell ref="B73:C73"/>
    <mergeCell ref="D73:E73"/>
    <mergeCell ref="F73:G73"/>
    <mergeCell ref="H73:I73"/>
    <mergeCell ref="B75:C75"/>
    <mergeCell ref="D75:E75"/>
    <mergeCell ref="F75:G75"/>
    <mergeCell ref="H75:I75"/>
    <mergeCell ref="B69:C69"/>
    <mergeCell ref="D69:E69"/>
    <mergeCell ref="F69:G69"/>
    <mergeCell ref="H69:I69"/>
    <mergeCell ref="B70:C70"/>
    <mergeCell ref="D70:E70"/>
    <mergeCell ref="F70:G70"/>
    <mergeCell ref="H70:I70"/>
    <mergeCell ref="B71:C71"/>
    <mergeCell ref="D71:E71"/>
    <mergeCell ref="F71:G71"/>
    <mergeCell ref="H71:I71"/>
    <mergeCell ref="B66:C66"/>
    <mergeCell ref="D66:E66"/>
    <mergeCell ref="F66:G66"/>
    <mergeCell ref="H66:I66"/>
    <mergeCell ref="B67:C67"/>
    <mergeCell ref="D67:E67"/>
    <mergeCell ref="F67:G67"/>
    <mergeCell ref="H67:I67"/>
    <mergeCell ref="B68:C68"/>
    <mergeCell ref="D68:E68"/>
    <mergeCell ref="F68:G68"/>
    <mergeCell ref="H68:I68"/>
    <mergeCell ref="B50:D50"/>
    <mergeCell ref="B51:D51"/>
    <mergeCell ref="B52:D52"/>
    <mergeCell ref="B53:D53"/>
    <mergeCell ref="B54:D54"/>
    <mergeCell ref="J50:L50"/>
    <mergeCell ref="J51:L51"/>
    <mergeCell ref="J52:L52"/>
    <mergeCell ref="J53:L53"/>
    <mergeCell ref="J54:L54"/>
    <mergeCell ref="F50:G50"/>
    <mergeCell ref="F51:G51"/>
    <mergeCell ref="F52:G52"/>
    <mergeCell ref="F53:G53"/>
    <mergeCell ref="F54:G54"/>
    <mergeCell ref="B49:D49"/>
    <mergeCell ref="J49:L49"/>
    <mergeCell ref="F49:G49"/>
    <mergeCell ref="J46:L46"/>
    <mergeCell ref="F47:G47"/>
    <mergeCell ref="J47:L47"/>
    <mergeCell ref="F48:G48"/>
    <mergeCell ref="J48:L48"/>
    <mergeCell ref="F43:G43"/>
    <mergeCell ref="J43:L43"/>
    <mergeCell ref="F44:G44"/>
    <mergeCell ref="J44:L44"/>
    <mergeCell ref="F45:G45"/>
    <mergeCell ref="J45:L45"/>
    <mergeCell ref="B48:D48"/>
    <mergeCell ref="B44:D44"/>
    <mergeCell ref="B43:D43"/>
    <mergeCell ref="B45:D45"/>
    <mergeCell ref="B46:D46"/>
    <mergeCell ref="B47:D47"/>
    <mergeCell ref="F46:G46"/>
    <mergeCell ref="J26:K26"/>
    <mergeCell ref="J27:K27"/>
    <mergeCell ref="J28:K28"/>
    <mergeCell ref="C29:D29"/>
    <mergeCell ref="F29:G29"/>
    <mergeCell ref="J29:K29"/>
    <mergeCell ref="C30:D30"/>
    <mergeCell ref="F30:G30"/>
    <mergeCell ref="J30:K30"/>
    <mergeCell ref="B56:C56"/>
    <mergeCell ref="E56:F56"/>
    <mergeCell ref="E57:F57"/>
    <mergeCell ref="E58:F58"/>
    <mergeCell ref="E59:F59"/>
    <mergeCell ref="B57:C57"/>
    <mergeCell ref="B59:C59"/>
    <mergeCell ref="B58:C58"/>
    <mergeCell ref="B60:C60"/>
    <mergeCell ref="E60:F60"/>
    <mergeCell ref="Q46:R46"/>
    <mergeCell ref="Q47:R47"/>
    <mergeCell ref="S43:T43"/>
    <mergeCell ref="Q48:R48"/>
    <mergeCell ref="S45:T45"/>
    <mergeCell ref="S47:T47"/>
    <mergeCell ref="E61:F61"/>
    <mergeCell ref="E62:F62"/>
    <mergeCell ref="E63:F63"/>
    <mergeCell ref="Q43:R43"/>
    <mergeCell ref="Q44:R44"/>
    <mergeCell ref="Q49:R49"/>
    <mergeCell ref="Q50:R50"/>
    <mergeCell ref="Q51:R51"/>
    <mergeCell ref="Q52:R52"/>
    <mergeCell ref="Q53:R53"/>
    <mergeCell ref="Q54:R54"/>
    <mergeCell ref="S63:T63"/>
    <mergeCell ref="U43:V43"/>
    <mergeCell ref="B61:C61"/>
    <mergeCell ref="B62:C62"/>
    <mergeCell ref="B63:C63"/>
    <mergeCell ref="W43:X43"/>
    <mergeCell ref="Y43:Z43"/>
    <mergeCell ref="AA43:AB43"/>
    <mergeCell ref="S44:T44"/>
    <mergeCell ref="U44:V44"/>
    <mergeCell ref="W44:X44"/>
    <mergeCell ref="Y44:Z44"/>
    <mergeCell ref="AA44:AB44"/>
    <mergeCell ref="Q45:R45"/>
    <mergeCell ref="U45:V45"/>
    <mergeCell ref="W45:X45"/>
    <mergeCell ref="Y45:Z45"/>
    <mergeCell ref="AA45:AB45"/>
    <mergeCell ref="S46:T46"/>
    <mergeCell ref="U46:V46"/>
    <mergeCell ref="W46:X46"/>
    <mergeCell ref="Y46:Z46"/>
    <mergeCell ref="AA46:AB46"/>
    <mergeCell ref="U47:V47"/>
    <mergeCell ref="W47:X47"/>
    <mergeCell ref="Y47:Z47"/>
    <mergeCell ref="AA47:AB47"/>
    <mergeCell ref="S48:T48"/>
    <mergeCell ref="U48:V48"/>
    <mergeCell ref="W48:X48"/>
    <mergeCell ref="Y48:Z48"/>
    <mergeCell ref="AA48:AB48"/>
    <mergeCell ref="AA51:AB51"/>
    <mergeCell ref="AA49:AB49"/>
    <mergeCell ref="S50:T50"/>
    <mergeCell ref="U50:V50"/>
    <mergeCell ref="W50:X50"/>
    <mergeCell ref="Y50:Z50"/>
    <mergeCell ref="AA50:AB50"/>
    <mergeCell ref="S49:T49"/>
    <mergeCell ref="U49:V49"/>
    <mergeCell ref="W49:X49"/>
    <mergeCell ref="Y49:Z49"/>
    <mergeCell ref="S51:T51"/>
    <mergeCell ref="U51:V51"/>
    <mergeCell ref="W51:X51"/>
    <mergeCell ref="Y51:Z51"/>
    <mergeCell ref="AA54:AB54"/>
    <mergeCell ref="S53:T53"/>
    <mergeCell ref="U53:V53"/>
    <mergeCell ref="W53:X53"/>
    <mergeCell ref="Y53:Z53"/>
    <mergeCell ref="AA53:AB53"/>
    <mergeCell ref="S52:T52"/>
    <mergeCell ref="U52:V52"/>
    <mergeCell ref="W52:X52"/>
    <mergeCell ref="Y52:Z52"/>
    <mergeCell ref="AA52:AB52"/>
    <mergeCell ref="S54:T54"/>
    <mergeCell ref="U54:V54"/>
    <mergeCell ref="W54:X54"/>
    <mergeCell ref="Y54:Z54"/>
    <mergeCell ref="U56:V56"/>
    <mergeCell ref="W56:X56"/>
    <mergeCell ref="Q60:R60"/>
    <mergeCell ref="Q61:R61"/>
    <mergeCell ref="Q62:R62"/>
    <mergeCell ref="S62:T62"/>
    <mergeCell ref="U62:V62"/>
    <mergeCell ref="W62:X62"/>
    <mergeCell ref="Q56:R56"/>
    <mergeCell ref="Q57:R57"/>
    <mergeCell ref="Q58:R58"/>
    <mergeCell ref="Q59:R59"/>
    <mergeCell ref="S56:T56"/>
    <mergeCell ref="U63:V63"/>
    <mergeCell ref="W63:X63"/>
    <mergeCell ref="Q63:R63"/>
    <mergeCell ref="S57:T57"/>
    <mergeCell ref="U57:V57"/>
    <mergeCell ref="W57:X57"/>
    <mergeCell ref="S58:T58"/>
    <mergeCell ref="U58:V58"/>
    <mergeCell ref="W58:X58"/>
    <mergeCell ref="S59:T59"/>
    <mergeCell ref="U59:V59"/>
    <mergeCell ref="W59:X59"/>
    <mergeCell ref="S60:T60"/>
    <mergeCell ref="U60:V60"/>
    <mergeCell ref="W60:X60"/>
    <mergeCell ref="S61:T61"/>
    <mergeCell ref="U61:V61"/>
    <mergeCell ref="W61:X61"/>
    <mergeCell ref="J31:K31"/>
    <mergeCell ref="J32:K32"/>
    <mergeCell ref="J33:K33"/>
    <mergeCell ref="J34:K34"/>
    <mergeCell ref="J35:K35"/>
    <mergeCell ref="J36:K36"/>
    <mergeCell ref="J37:K37"/>
    <mergeCell ref="C31:D31"/>
    <mergeCell ref="C32:D32"/>
    <mergeCell ref="C33:D33"/>
    <mergeCell ref="C34:D34"/>
    <mergeCell ref="C35:D35"/>
    <mergeCell ref="C36:D36"/>
    <mergeCell ref="C37:D37"/>
    <mergeCell ref="F31:G31"/>
    <mergeCell ref="F32:G32"/>
    <mergeCell ref="F33:G33"/>
    <mergeCell ref="F34:G34"/>
    <mergeCell ref="F35:G35"/>
    <mergeCell ref="F36:G36"/>
    <mergeCell ref="F37:G37"/>
  </mergeCells>
  <conditionalFormatting sqref="N55">
    <cfRule type="cellIs" dxfId="7" priority="8" operator="equal">
      <formula>1</formula>
    </cfRule>
  </conditionalFormatting>
  <conditionalFormatting sqref="I64">
    <cfRule type="cellIs" dxfId="6" priority="7" operator="equal">
      <formula>1</formula>
    </cfRule>
  </conditionalFormatting>
  <conditionalFormatting sqref="AD55">
    <cfRule type="cellIs" dxfId="5" priority="6" operator="equal">
      <formula>1</formula>
    </cfRule>
  </conditionalFormatting>
  <conditionalFormatting sqref="Z64">
    <cfRule type="cellIs" dxfId="4" priority="5" operator="equal">
      <formula>1</formula>
    </cfRule>
  </conditionalFormatting>
  <conditionalFormatting sqref="K74">
    <cfRule type="cellIs" dxfId="3" priority="4" operator="equal">
      <formula>1</formula>
    </cfRule>
  </conditionalFormatting>
  <conditionalFormatting sqref="I81">
    <cfRule type="cellIs" dxfId="2" priority="3" operator="equal">
      <formula>1</formula>
    </cfRule>
  </conditionalFormatting>
  <conditionalFormatting sqref="AD78">
    <cfRule type="cellIs" dxfId="1" priority="2" operator="equal">
      <formula>1</formula>
    </cfRule>
  </conditionalFormatting>
  <conditionalFormatting sqref="N38">
    <cfRule type="cellIs" dxfId="0" priority="1" operator="equal">
      <formula>1</formula>
    </cfRule>
  </conditionalFormatting>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7"/>
  <sheetViews>
    <sheetView zoomScaleNormal="100" workbookViewId="0">
      <selection activeCell="C9" sqref="C9"/>
    </sheetView>
  </sheetViews>
  <sheetFormatPr defaultRowHeight="15" x14ac:dyDescent="0.25"/>
  <cols>
    <col min="1" max="1" width="3" style="2" customWidth="1"/>
    <col min="2" max="2" width="17.7109375" customWidth="1"/>
    <col min="3" max="3" width="39.7109375" customWidth="1"/>
    <col min="4" max="4" width="48.7109375" style="2" customWidth="1"/>
    <col min="5" max="5" width="10.7109375" customWidth="1"/>
    <col min="6" max="6" width="10.42578125" customWidth="1"/>
    <col min="7" max="7" width="36.5703125" style="2" customWidth="1"/>
    <col min="8" max="8" width="172.5703125" customWidth="1"/>
    <col min="9" max="9" width="10.42578125" style="2" customWidth="1"/>
  </cols>
  <sheetData>
    <row r="1" spans="2:9" ht="15.75" thickBot="1" x14ac:dyDescent="0.3">
      <c r="B1" s="604" t="s">
        <v>490</v>
      </c>
      <c r="C1" s="609"/>
      <c r="D1" s="605"/>
      <c r="E1" s="604" t="s">
        <v>63</v>
      </c>
      <c r="F1" s="605"/>
    </row>
    <row r="2" spans="2:9" ht="15.75" thickBot="1" x14ac:dyDescent="0.3">
      <c r="B2" s="59" t="s">
        <v>1</v>
      </c>
      <c r="C2" s="59" t="s">
        <v>285</v>
      </c>
      <c r="D2" s="64" t="s">
        <v>286</v>
      </c>
      <c r="E2" s="171" t="s">
        <v>53</v>
      </c>
      <c r="F2" s="65" t="s">
        <v>54</v>
      </c>
      <c r="G2" s="58" t="s">
        <v>242</v>
      </c>
      <c r="H2" s="64" t="s">
        <v>298</v>
      </c>
    </row>
    <row r="3" spans="2:9" x14ac:dyDescent="0.25">
      <c r="B3" s="608" t="s">
        <v>59</v>
      </c>
      <c r="C3" s="608" t="s">
        <v>60</v>
      </c>
      <c r="D3" s="34" t="s">
        <v>58</v>
      </c>
      <c r="E3" s="282">
        <v>180000</v>
      </c>
      <c r="F3" s="37">
        <v>160000</v>
      </c>
      <c r="G3" s="7" t="s">
        <v>294</v>
      </c>
      <c r="H3" s="34"/>
    </row>
    <row r="4" spans="2:9" x14ac:dyDescent="0.25">
      <c r="B4" s="606"/>
      <c r="C4" s="606"/>
      <c r="D4" s="36" t="s">
        <v>288</v>
      </c>
      <c r="E4" s="40">
        <v>35.799999999999997</v>
      </c>
      <c r="F4" s="16">
        <v>35.799999999999997</v>
      </c>
      <c r="G4" s="9" t="s">
        <v>295</v>
      </c>
      <c r="H4" s="36"/>
    </row>
    <row r="5" spans="2:9" x14ac:dyDescent="0.25">
      <c r="B5" s="606"/>
      <c r="C5" s="606"/>
      <c r="D5" s="36" t="s">
        <v>289</v>
      </c>
      <c r="E5" s="40">
        <v>10</v>
      </c>
      <c r="F5" s="16">
        <v>10</v>
      </c>
      <c r="G5" s="9" t="s">
        <v>296</v>
      </c>
      <c r="H5" s="36"/>
    </row>
    <row r="6" spans="2:9" s="2" customFormat="1" x14ac:dyDescent="0.25">
      <c r="B6" s="606"/>
      <c r="C6" s="606"/>
      <c r="D6" s="36" t="s">
        <v>415</v>
      </c>
      <c r="E6" s="40">
        <v>0.3</v>
      </c>
      <c r="F6" s="16">
        <v>0.3</v>
      </c>
      <c r="G6" s="1" t="s">
        <v>416</v>
      </c>
      <c r="H6" s="36"/>
    </row>
    <row r="7" spans="2:9" s="2" customFormat="1" x14ac:dyDescent="0.25">
      <c r="B7" s="606"/>
      <c r="C7" s="606"/>
      <c r="D7" s="36"/>
      <c r="E7" s="307">
        <f>(E3/E5)*E4</f>
        <v>644400</v>
      </c>
      <c r="F7" s="39">
        <f>(F3/F5)*F4</f>
        <v>572800</v>
      </c>
      <c r="G7" s="9" t="s">
        <v>62</v>
      </c>
      <c r="H7" s="36" t="s">
        <v>61</v>
      </c>
    </row>
    <row r="8" spans="2:9" s="2" customFormat="1" ht="15.75" thickBot="1" x14ac:dyDescent="0.3">
      <c r="B8" s="607"/>
      <c r="C8" s="607"/>
      <c r="D8" s="35"/>
      <c r="E8" s="317">
        <f>E7/MAX(E7:F7)</f>
        <v>1</v>
      </c>
      <c r="F8" s="294">
        <f>F7/MAX(E7:F7)</f>
        <v>0.88888888888888884</v>
      </c>
      <c r="G8" s="293" t="s">
        <v>447</v>
      </c>
      <c r="H8" s="12"/>
    </row>
    <row r="9" spans="2:9" x14ac:dyDescent="0.25">
      <c r="B9" s="606" t="s">
        <v>6</v>
      </c>
      <c r="C9" s="286" t="s">
        <v>64</v>
      </c>
      <c r="D9" s="36" t="s">
        <v>290</v>
      </c>
      <c r="E9" s="40">
        <v>5</v>
      </c>
      <c r="F9" s="16">
        <v>10</v>
      </c>
      <c r="G9" s="9" t="s">
        <v>291</v>
      </c>
      <c r="H9" s="36" t="s">
        <v>299</v>
      </c>
    </row>
    <row r="10" spans="2:9" ht="15.75" thickBot="1" x14ac:dyDescent="0.3">
      <c r="B10" s="607"/>
      <c r="C10" s="68" t="s">
        <v>7</v>
      </c>
      <c r="D10" s="35" t="s">
        <v>293</v>
      </c>
      <c r="E10" s="42">
        <v>0</v>
      </c>
      <c r="F10" s="17">
        <v>20</v>
      </c>
      <c r="G10" s="11" t="s">
        <v>292</v>
      </c>
      <c r="H10" s="35" t="s">
        <v>293</v>
      </c>
    </row>
    <row r="11" spans="2:9" ht="15.75" thickBot="1" x14ac:dyDescent="0.3">
      <c r="B11" s="69" t="s">
        <v>8</v>
      </c>
      <c r="C11" s="35" t="s">
        <v>300</v>
      </c>
      <c r="D11" s="35" t="s">
        <v>9</v>
      </c>
      <c r="E11" s="40">
        <v>1</v>
      </c>
      <c r="F11" s="16">
        <v>3</v>
      </c>
      <c r="G11" s="36" t="s">
        <v>258</v>
      </c>
      <c r="H11" s="35" t="s">
        <v>301</v>
      </c>
    </row>
    <row r="12" spans="2:9" x14ac:dyDescent="0.25">
      <c r="B12" s="608" t="s">
        <v>10</v>
      </c>
      <c r="C12" s="34" t="s">
        <v>65</v>
      </c>
      <c r="D12" s="13" t="s">
        <v>302</v>
      </c>
      <c r="E12" s="282">
        <v>2000</v>
      </c>
      <c r="F12" s="37">
        <v>20000</v>
      </c>
      <c r="G12" s="7" t="s">
        <v>297</v>
      </c>
      <c r="H12" s="34" t="s">
        <v>303</v>
      </c>
    </row>
    <row r="13" spans="2:9" x14ac:dyDescent="0.25">
      <c r="B13" s="606"/>
      <c r="C13" s="36" t="s">
        <v>66</v>
      </c>
      <c r="D13" s="14" t="s">
        <v>304</v>
      </c>
      <c r="E13" s="307">
        <v>0</v>
      </c>
      <c r="F13" s="39">
        <v>10000</v>
      </c>
      <c r="G13" s="9" t="s">
        <v>297</v>
      </c>
      <c r="H13" s="36" t="s">
        <v>305</v>
      </c>
    </row>
    <row r="14" spans="2:9" x14ac:dyDescent="0.25">
      <c r="B14" s="606"/>
      <c r="C14" s="36" t="s">
        <v>67</v>
      </c>
      <c r="D14" s="14" t="s">
        <v>306</v>
      </c>
      <c r="E14" s="307">
        <v>0</v>
      </c>
      <c r="F14" s="39">
        <v>10000</v>
      </c>
      <c r="G14" s="9" t="s">
        <v>297</v>
      </c>
      <c r="H14" s="36" t="s">
        <v>70</v>
      </c>
    </row>
    <row r="15" spans="2:9" x14ac:dyDescent="0.25">
      <c r="B15" s="606"/>
      <c r="C15" s="36" t="s">
        <v>68</v>
      </c>
      <c r="D15" s="14" t="s">
        <v>307</v>
      </c>
      <c r="E15" s="307">
        <v>0</v>
      </c>
      <c r="F15" s="39">
        <v>10000</v>
      </c>
      <c r="G15" s="9" t="s">
        <v>297</v>
      </c>
      <c r="H15" s="36" t="s">
        <v>71</v>
      </c>
    </row>
    <row r="16" spans="2:9" x14ac:dyDescent="0.25">
      <c r="B16" s="606"/>
      <c r="C16" s="36" t="s">
        <v>69</v>
      </c>
      <c r="D16" s="14" t="s">
        <v>308</v>
      </c>
      <c r="E16" s="307">
        <v>0</v>
      </c>
      <c r="F16" s="39">
        <v>10000</v>
      </c>
      <c r="G16" s="9" t="s">
        <v>297</v>
      </c>
      <c r="H16" s="36" t="s">
        <v>72</v>
      </c>
      <c r="I16"/>
    </row>
    <row r="17" spans="2:9" x14ac:dyDescent="0.25">
      <c r="B17" s="606"/>
      <c r="C17" s="36" t="s">
        <v>309</v>
      </c>
      <c r="D17" s="14" t="s">
        <v>310</v>
      </c>
      <c r="E17" s="307">
        <v>0</v>
      </c>
      <c r="F17" s="39">
        <v>10000</v>
      </c>
      <c r="G17" s="9" t="s">
        <v>297</v>
      </c>
      <c r="H17" s="36" t="s">
        <v>81</v>
      </c>
      <c r="I17"/>
    </row>
    <row r="18" spans="2:9" x14ac:dyDescent="0.25">
      <c r="B18" s="606"/>
      <c r="C18" s="36" t="s">
        <v>73</v>
      </c>
      <c r="D18" s="14" t="s">
        <v>311</v>
      </c>
      <c r="E18" s="307">
        <v>0</v>
      </c>
      <c r="F18" s="39">
        <v>10000</v>
      </c>
      <c r="G18" s="9" t="s">
        <v>297</v>
      </c>
      <c r="H18" s="36" t="s">
        <v>312</v>
      </c>
      <c r="I18"/>
    </row>
    <row r="19" spans="2:9" x14ac:dyDescent="0.25">
      <c r="B19" s="606"/>
      <c r="C19" s="36" t="s">
        <v>313</v>
      </c>
      <c r="D19" s="14" t="s">
        <v>314</v>
      </c>
      <c r="E19" s="307">
        <v>0</v>
      </c>
      <c r="F19" s="39">
        <v>10000</v>
      </c>
      <c r="G19" s="9" t="s">
        <v>297</v>
      </c>
      <c r="H19" s="36" t="s">
        <v>82</v>
      </c>
      <c r="I19"/>
    </row>
    <row r="20" spans="2:9" x14ac:dyDescent="0.25">
      <c r="B20" s="606"/>
      <c r="C20" s="36" t="s">
        <v>315</v>
      </c>
      <c r="D20" s="14" t="s">
        <v>316</v>
      </c>
      <c r="E20" s="307">
        <v>0</v>
      </c>
      <c r="F20" s="39">
        <v>10000</v>
      </c>
      <c r="G20" s="9" t="s">
        <v>297</v>
      </c>
      <c r="H20" s="36" t="s">
        <v>83</v>
      </c>
      <c r="I20"/>
    </row>
    <row r="21" spans="2:9" x14ac:dyDescent="0.25">
      <c r="B21" s="606"/>
      <c r="C21" s="36" t="s">
        <v>74</v>
      </c>
      <c r="D21" s="14" t="s">
        <v>317</v>
      </c>
      <c r="E21" s="307">
        <v>0</v>
      </c>
      <c r="F21" s="39">
        <v>10000</v>
      </c>
      <c r="G21" s="9" t="s">
        <v>297</v>
      </c>
      <c r="H21" s="36" t="s">
        <v>84</v>
      </c>
    </row>
    <row r="22" spans="2:9" x14ac:dyDescent="0.25">
      <c r="B22" s="606"/>
      <c r="C22" s="36" t="s">
        <v>75</v>
      </c>
      <c r="D22" s="14" t="s">
        <v>318</v>
      </c>
      <c r="E22" s="307">
        <v>0</v>
      </c>
      <c r="F22" s="39">
        <v>10000</v>
      </c>
      <c r="G22" s="9" t="s">
        <v>297</v>
      </c>
      <c r="H22" s="36" t="s">
        <v>85</v>
      </c>
    </row>
    <row r="23" spans="2:9" x14ac:dyDescent="0.25">
      <c r="B23" s="606"/>
      <c r="C23" s="36" t="s">
        <v>319</v>
      </c>
      <c r="D23" s="14" t="s">
        <v>320</v>
      </c>
      <c r="E23" s="307">
        <v>0</v>
      </c>
      <c r="F23" s="39">
        <v>10000</v>
      </c>
      <c r="G23" s="9" t="s">
        <v>297</v>
      </c>
      <c r="H23" s="36" t="s">
        <v>86</v>
      </c>
    </row>
    <row r="24" spans="2:9" x14ac:dyDescent="0.25">
      <c r="B24" s="606"/>
      <c r="C24" s="36" t="s">
        <v>76</v>
      </c>
      <c r="D24" s="14" t="s">
        <v>321</v>
      </c>
      <c r="E24" s="307">
        <v>0</v>
      </c>
      <c r="F24" s="39">
        <v>10000</v>
      </c>
      <c r="G24" s="9" t="s">
        <v>297</v>
      </c>
      <c r="H24" s="36" t="s">
        <v>87</v>
      </c>
    </row>
    <row r="25" spans="2:9" x14ac:dyDescent="0.25">
      <c r="B25" s="606"/>
      <c r="C25" s="36" t="s">
        <v>77</v>
      </c>
      <c r="D25" s="14" t="s">
        <v>322</v>
      </c>
      <c r="E25" s="307">
        <v>0</v>
      </c>
      <c r="F25" s="39">
        <v>10000</v>
      </c>
      <c r="G25" s="9" t="s">
        <v>297</v>
      </c>
      <c r="H25" s="36" t="s">
        <v>323</v>
      </c>
    </row>
    <row r="26" spans="2:9" x14ac:dyDescent="0.25">
      <c r="B26" s="606"/>
      <c r="C26" s="36" t="s">
        <v>78</v>
      </c>
      <c r="D26" s="14" t="s">
        <v>324</v>
      </c>
      <c r="E26" s="307">
        <v>0</v>
      </c>
      <c r="F26" s="39">
        <v>10000</v>
      </c>
      <c r="G26" s="9" t="s">
        <v>297</v>
      </c>
      <c r="H26" s="36" t="s">
        <v>88</v>
      </c>
    </row>
    <row r="27" spans="2:9" x14ac:dyDescent="0.25">
      <c r="B27" s="606"/>
      <c r="C27" s="36" t="s">
        <v>79</v>
      </c>
      <c r="D27" s="14" t="s">
        <v>325</v>
      </c>
      <c r="E27" s="307">
        <v>0</v>
      </c>
      <c r="F27" s="39">
        <v>10000</v>
      </c>
      <c r="G27" s="9" t="s">
        <v>297</v>
      </c>
      <c r="H27" s="36" t="s">
        <v>89</v>
      </c>
    </row>
    <row r="28" spans="2:9" ht="15.75" thickBot="1" x14ac:dyDescent="0.3">
      <c r="B28" s="607"/>
      <c r="C28" s="35" t="s">
        <v>80</v>
      </c>
      <c r="D28" s="15" t="s">
        <v>326</v>
      </c>
      <c r="E28" s="95">
        <v>0</v>
      </c>
      <c r="F28" s="38">
        <v>10000</v>
      </c>
      <c r="G28" s="11" t="s">
        <v>297</v>
      </c>
      <c r="H28" s="35" t="s">
        <v>90</v>
      </c>
    </row>
    <row r="29" spans="2:9" x14ac:dyDescent="0.25">
      <c r="B29" s="601" t="s">
        <v>92</v>
      </c>
      <c r="C29" s="34" t="s">
        <v>91</v>
      </c>
      <c r="D29" s="34" t="s">
        <v>327</v>
      </c>
      <c r="E29" s="40">
        <v>3</v>
      </c>
      <c r="F29" s="16">
        <v>4</v>
      </c>
      <c r="G29" s="34" t="s">
        <v>258</v>
      </c>
      <c r="H29" s="34" t="s">
        <v>328</v>
      </c>
    </row>
    <row r="30" spans="2:9" x14ac:dyDescent="0.25">
      <c r="B30" s="602"/>
      <c r="C30" s="36" t="s">
        <v>93</v>
      </c>
      <c r="D30" s="36" t="s">
        <v>327</v>
      </c>
      <c r="E30" s="40">
        <v>3</v>
      </c>
      <c r="F30" s="16">
        <v>4</v>
      </c>
      <c r="G30" s="36" t="s">
        <v>258</v>
      </c>
      <c r="H30" s="36" t="s">
        <v>329</v>
      </c>
    </row>
    <row r="31" spans="2:9" x14ac:dyDescent="0.25">
      <c r="B31" s="602"/>
      <c r="C31" s="36" t="s">
        <v>94</v>
      </c>
      <c r="D31" s="36" t="s">
        <v>327</v>
      </c>
      <c r="E31" s="40">
        <v>3</v>
      </c>
      <c r="F31" s="16">
        <v>4</v>
      </c>
      <c r="G31" s="36" t="s">
        <v>258</v>
      </c>
      <c r="H31" s="36" t="s">
        <v>330</v>
      </c>
    </row>
    <row r="32" spans="2:9" x14ac:dyDescent="0.25">
      <c r="B32" s="602"/>
      <c r="C32" s="36" t="s">
        <v>95</v>
      </c>
      <c r="D32" s="36" t="s">
        <v>327</v>
      </c>
      <c r="E32" s="40">
        <v>3</v>
      </c>
      <c r="F32" s="16">
        <v>4</v>
      </c>
      <c r="G32" s="36" t="s">
        <v>258</v>
      </c>
      <c r="H32" s="36" t="s">
        <v>331</v>
      </c>
    </row>
    <row r="33" spans="2:8" x14ac:dyDescent="0.25">
      <c r="B33" s="602"/>
      <c r="C33" s="36" t="s">
        <v>96</v>
      </c>
      <c r="D33" s="36" t="s">
        <v>327</v>
      </c>
      <c r="E33" s="40">
        <v>3</v>
      </c>
      <c r="F33" s="16">
        <v>4</v>
      </c>
      <c r="G33" s="36" t="s">
        <v>258</v>
      </c>
      <c r="H33" s="36" t="s">
        <v>332</v>
      </c>
    </row>
    <row r="34" spans="2:8" x14ac:dyDescent="0.25">
      <c r="B34" s="602"/>
      <c r="C34" s="36" t="s">
        <v>97</v>
      </c>
      <c r="D34" s="36" t="s">
        <v>327</v>
      </c>
      <c r="E34" s="40">
        <v>3</v>
      </c>
      <c r="F34" s="16">
        <v>4</v>
      </c>
      <c r="G34" s="36" t="s">
        <v>258</v>
      </c>
      <c r="H34" s="36" t="s">
        <v>333</v>
      </c>
    </row>
    <row r="35" spans="2:8" x14ac:dyDescent="0.25">
      <c r="B35" s="602"/>
      <c r="C35" s="36" t="s">
        <v>334</v>
      </c>
      <c r="D35" s="36" t="s">
        <v>327</v>
      </c>
      <c r="E35" s="40">
        <v>3</v>
      </c>
      <c r="F35" s="16">
        <v>4</v>
      </c>
      <c r="G35" s="36" t="s">
        <v>258</v>
      </c>
      <c r="H35" s="36" t="s">
        <v>335</v>
      </c>
    </row>
    <row r="36" spans="2:8" x14ac:dyDescent="0.25">
      <c r="B36" s="602"/>
      <c r="C36" s="36" t="s">
        <v>98</v>
      </c>
      <c r="D36" s="36" t="s">
        <v>327</v>
      </c>
      <c r="E36" s="40">
        <v>3</v>
      </c>
      <c r="F36" s="16">
        <v>4</v>
      </c>
      <c r="G36" s="36" t="s">
        <v>258</v>
      </c>
      <c r="H36" s="36" t="s">
        <v>99</v>
      </c>
    </row>
    <row r="37" spans="2:8" x14ac:dyDescent="0.25">
      <c r="B37" s="602"/>
      <c r="C37" s="36" t="s">
        <v>336</v>
      </c>
      <c r="D37" s="36" t="s">
        <v>327</v>
      </c>
      <c r="E37" s="40">
        <v>3</v>
      </c>
      <c r="F37" s="16">
        <v>4</v>
      </c>
      <c r="G37" s="36" t="s">
        <v>258</v>
      </c>
      <c r="H37" s="36" t="s">
        <v>337</v>
      </c>
    </row>
    <row r="38" spans="2:8" x14ac:dyDescent="0.25">
      <c r="B38" s="602"/>
      <c r="C38" s="36" t="s">
        <v>100</v>
      </c>
      <c r="D38" s="36" t="s">
        <v>327</v>
      </c>
      <c r="E38" s="40">
        <v>3</v>
      </c>
      <c r="F38" s="16">
        <v>4</v>
      </c>
      <c r="G38" s="36" t="s">
        <v>258</v>
      </c>
      <c r="H38" s="36" t="s">
        <v>338</v>
      </c>
    </row>
    <row r="39" spans="2:8" x14ac:dyDescent="0.25">
      <c r="B39" s="602"/>
      <c r="C39" s="36" t="s">
        <v>101</v>
      </c>
      <c r="D39" s="36" t="s">
        <v>327</v>
      </c>
      <c r="E39" s="40">
        <v>3</v>
      </c>
      <c r="F39" s="16">
        <v>4</v>
      </c>
      <c r="G39" s="36" t="s">
        <v>258</v>
      </c>
      <c r="H39" s="36" t="s">
        <v>339</v>
      </c>
    </row>
    <row r="40" spans="2:8" x14ac:dyDescent="0.25">
      <c r="B40" s="602"/>
      <c r="C40" s="36" t="s">
        <v>102</v>
      </c>
      <c r="D40" s="36" t="s">
        <v>327</v>
      </c>
      <c r="E40" s="40">
        <v>3</v>
      </c>
      <c r="F40" s="16">
        <v>4</v>
      </c>
      <c r="G40" s="36" t="s">
        <v>258</v>
      </c>
      <c r="H40" s="36" t="s">
        <v>340</v>
      </c>
    </row>
    <row r="41" spans="2:8" ht="15.75" thickBot="1" x14ac:dyDescent="0.3">
      <c r="B41" s="603"/>
      <c r="C41" s="35" t="s">
        <v>103</v>
      </c>
      <c r="D41" s="35" t="s">
        <v>327</v>
      </c>
      <c r="E41" s="42">
        <v>3</v>
      </c>
      <c r="F41" s="17">
        <v>4</v>
      </c>
      <c r="G41" s="35" t="s">
        <v>258</v>
      </c>
      <c r="H41" s="35" t="s">
        <v>341</v>
      </c>
    </row>
    <row r="42" spans="2:8" x14ac:dyDescent="0.25">
      <c r="C42" s="2"/>
      <c r="E42" s="5"/>
      <c r="F42" s="5"/>
    </row>
    <row r="43" spans="2:8" x14ac:dyDescent="0.25">
      <c r="E43" s="5"/>
      <c r="F43" s="5"/>
    </row>
    <row r="44" spans="2:8" x14ac:dyDescent="0.25">
      <c r="E44" s="5"/>
      <c r="F44" s="5"/>
    </row>
    <row r="45" spans="2:8" x14ac:dyDescent="0.25">
      <c r="E45" s="5"/>
      <c r="F45" s="5"/>
    </row>
    <row r="46" spans="2:8" x14ac:dyDescent="0.25">
      <c r="C46" s="2"/>
      <c r="E46" s="5"/>
      <c r="F46" s="5"/>
    </row>
    <row r="47" spans="2:8" x14ac:dyDescent="0.25">
      <c r="E47" s="5"/>
      <c r="F47" s="5"/>
    </row>
    <row r="48" spans="2:8" x14ac:dyDescent="0.25">
      <c r="E48" s="5"/>
      <c r="F48" s="5"/>
    </row>
    <row r="49" spans="3:6" x14ac:dyDescent="0.25">
      <c r="E49" s="5"/>
      <c r="F49" s="5"/>
    </row>
    <row r="50" spans="3:6" x14ac:dyDescent="0.25">
      <c r="C50" s="2"/>
      <c r="E50" s="5"/>
      <c r="F50" s="5"/>
    </row>
    <row r="51" spans="3:6" x14ac:dyDescent="0.25">
      <c r="E51" s="5"/>
      <c r="F51" s="5"/>
    </row>
    <row r="52" spans="3:6" x14ac:dyDescent="0.25">
      <c r="E52" s="5"/>
      <c r="F52" s="5"/>
    </row>
    <row r="53" spans="3:6" x14ac:dyDescent="0.25">
      <c r="E53" s="5"/>
      <c r="F53" s="5"/>
    </row>
    <row r="54" spans="3:6" x14ac:dyDescent="0.25">
      <c r="C54" s="2"/>
      <c r="E54" s="5"/>
      <c r="F54" s="5"/>
    </row>
    <row r="55" spans="3:6" x14ac:dyDescent="0.25">
      <c r="E55" s="5"/>
      <c r="F55" s="5"/>
    </row>
    <row r="56" spans="3:6" x14ac:dyDescent="0.25">
      <c r="E56" s="5"/>
      <c r="F56" s="5"/>
    </row>
    <row r="57" spans="3:6" x14ac:dyDescent="0.25">
      <c r="E57" s="5"/>
      <c r="F57" s="5"/>
    </row>
    <row r="58" spans="3:6" x14ac:dyDescent="0.25">
      <c r="E58" s="5"/>
      <c r="F58" s="5"/>
    </row>
    <row r="59" spans="3:6" x14ac:dyDescent="0.25">
      <c r="E59" s="5"/>
      <c r="F59" s="5"/>
    </row>
    <row r="60" spans="3:6" x14ac:dyDescent="0.25">
      <c r="E60" s="5"/>
      <c r="F60" s="5"/>
    </row>
    <row r="61" spans="3:6" x14ac:dyDescent="0.25">
      <c r="E61" s="5"/>
      <c r="F61" s="5"/>
    </row>
    <row r="62" spans="3:6" x14ac:dyDescent="0.25">
      <c r="E62" s="5"/>
      <c r="F62" s="5"/>
    </row>
    <row r="63" spans="3:6" x14ac:dyDescent="0.25">
      <c r="E63" s="5"/>
      <c r="F63" s="5"/>
    </row>
    <row r="64" spans="3:6" x14ac:dyDescent="0.25">
      <c r="E64" s="5"/>
      <c r="F64" s="5"/>
    </row>
    <row r="65" spans="5:6" x14ac:dyDescent="0.25">
      <c r="E65" s="5"/>
      <c r="F65" s="5"/>
    </row>
    <row r="66" spans="5:6" x14ac:dyDescent="0.25">
      <c r="E66" s="5"/>
      <c r="F66" s="5"/>
    </row>
    <row r="67" spans="5:6" x14ac:dyDescent="0.25">
      <c r="E67" s="5"/>
      <c r="F67" s="5"/>
    </row>
    <row r="68" spans="5:6" x14ac:dyDescent="0.25">
      <c r="E68" s="5"/>
      <c r="F68" s="5"/>
    </row>
    <row r="69" spans="5:6" x14ac:dyDescent="0.25">
      <c r="E69" s="5"/>
      <c r="F69" s="5"/>
    </row>
    <row r="70" spans="5:6" x14ac:dyDescent="0.25">
      <c r="E70" s="5"/>
      <c r="F70" s="5"/>
    </row>
    <row r="71" spans="5:6" x14ac:dyDescent="0.25">
      <c r="E71" s="5"/>
      <c r="F71" s="5"/>
    </row>
    <row r="72" spans="5:6" x14ac:dyDescent="0.25">
      <c r="E72" s="5"/>
      <c r="F72" s="5"/>
    </row>
    <row r="73" spans="5:6" x14ac:dyDescent="0.25">
      <c r="E73" s="5"/>
      <c r="F73" s="5"/>
    </row>
    <row r="74" spans="5:6" x14ac:dyDescent="0.25">
      <c r="E74" s="5"/>
      <c r="F74" s="5"/>
    </row>
    <row r="75" spans="5:6" x14ac:dyDescent="0.25">
      <c r="E75" s="5"/>
      <c r="F75" s="5"/>
    </row>
    <row r="76" spans="5:6" x14ac:dyDescent="0.25">
      <c r="E76" s="5"/>
      <c r="F76" s="5"/>
    </row>
    <row r="77" spans="5:6" x14ac:dyDescent="0.25">
      <c r="E77" s="5"/>
      <c r="F77" s="5"/>
    </row>
    <row r="78" spans="5:6" x14ac:dyDescent="0.25">
      <c r="E78" s="5"/>
      <c r="F78" s="5"/>
    </row>
    <row r="79" spans="5:6" x14ac:dyDescent="0.25">
      <c r="E79" s="5"/>
      <c r="F79" s="5"/>
    </row>
    <row r="80" spans="5:6" x14ac:dyDescent="0.25">
      <c r="E80" s="5"/>
      <c r="F80" s="5"/>
    </row>
    <row r="81" spans="5:6" x14ac:dyDescent="0.25">
      <c r="E81" s="5"/>
      <c r="F81" s="5"/>
    </row>
    <row r="82" spans="5:6" x14ac:dyDescent="0.25">
      <c r="E82" s="5"/>
      <c r="F82" s="5"/>
    </row>
    <row r="83" spans="5:6" x14ac:dyDescent="0.25">
      <c r="E83" s="5"/>
      <c r="F83" s="5"/>
    </row>
    <row r="84" spans="5:6" x14ac:dyDescent="0.25">
      <c r="E84" s="5"/>
      <c r="F84" s="5"/>
    </row>
    <row r="85" spans="5:6" x14ac:dyDescent="0.25">
      <c r="E85" s="5"/>
      <c r="F85" s="5"/>
    </row>
    <row r="86" spans="5:6" x14ac:dyDescent="0.25">
      <c r="E86" s="5"/>
      <c r="F86" s="5"/>
    </row>
    <row r="87" spans="5:6" x14ac:dyDescent="0.25">
      <c r="E87" s="5"/>
      <c r="F87" s="5"/>
    </row>
    <row r="88" spans="5:6" x14ac:dyDescent="0.25">
      <c r="E88" s="5"/>
      <c r="F88" s="5"/>
    </row>
    <row r="89" spans="5:6" x14ac:dyDescent="0.25">
      <c r="E89" s="5"/>
      <c r="F89" s="5"/>
    </row>
    <row r="90" spans="5:6" x14ac:dyDescent="0.25">
      <c r="E90" s="5"/>
      <c r="F90" s="5"/>
    </row>
    <row r="91" spans="5:6" x14ac:dyDescent="0.25">
      <c r="E91" s="5"/>
      <c r="F91" s="5"/>
    </row>
    <row r="92" spans="5:6" x14ac:dyDescent="0.25">
      <c r="E92" s="5"/>
      <c r="F92" s="5"/>
    </row>
    <row r="93" spans="5:6" x14ac:dyDescent="0.25">
      <c r="E93" s="5"/>
      <c r="F93" s="5"/>
    </row>
    <row r="94" spans="5:6" x14ac:dyDescent="0.25">
      <c r="E94" s="5"/>
      <c r="F94" s="5"/>
    </row>
    <row r="95" spans="5:6" x14ac:dyDescent="0.25">
      <c r="E95" s="5"/>
      <c r="F95" s="5"/>
    </row>
    <row r="96" spans="5:6" x14ac:dyDescent="0.25">
      <c r="E96" s="5"/>
      <c r="F96" s="5"/>
    </row>
    <row r="97" spans="5:6" x14ac:dyDescent="0.25">
      <c r="E97" s="5"/>
      <c r="F97" s="5"/>
    </row>
    <row r="98" spans="5:6" x14ac:dyDescent="0.25">
      <c r="E98" s="5"/>
      <c r="F98" s="5"/>
    </row>
    <row r="99" spans="5:6" x14ac:dyDescent="0.25">
      <c r="E99" s="5"/>
      <c r="F99" s="5"/>
    </row>
    <row r="100" spans="5:6" x14ac:dyDescent="0.25">
      <c r="E100" s="5"/>
      <c r="F100" s="5"/>
    </row>
    <row r="101" spans="5:6" x14ac:dyDescent="0.25">
      <c r="E101" s="5"/>
      <c r="F101" s="5"/>
    </row>
    <row r="102" spans="5:6" x14ac:dyDescent="0.25">
      <c r="E102" s="5"/>
      <c r="F102" s="5"/>
    </row>
    <row r="103" spans="5:6" x14ac:dyDescent="0.25">
      <c r="E103" s="5"/>
      <c r="F103" s="5"/>
    </row>
    <row r="104" spans="5:6" x14ac:dyDescent="0.25">
      <c r="E104" s="5"/>
      <c r="F104" s="5"/>
    </row>
    <row r="105" spans="5:6" x14ac:dyDescent="0.25">
      <c r="E105" s="5"/>
      <c r="F105" s="5"/>
    </row>
    <row r="106" spans="5:6" x14ac:dyDescent="0.25">
      <c r="E106" s="5"/>
      <c r="F106" s="5"/>
    </row>
    <row r="107" spans="5:6" x14ac:dyDescent="0.25">
      <c r="E107" s="5"/>
      <c r="F107" s="5"/>
    </row>
    <row r="108" spans="5:6" x14ac:dyDescent="0.25">
      <c r="E108" s="5"/>
      <c r="F108" s="5"/>
    </row>
    <row r="109" spans="5:6" x14ac:dyDescent="0.25">
      <c r="E109" s="5"/>
      <c r="F109" s="5"/>
    </row>
    <row r="110" spans="5:6" x14ac:dyDescent="0.25">
      <c r="E110" s="5"/>
      <c r="F110" s="5"/>
    </row>
    <row r="111" spans="5:6" x14ac:dyDescent="0.25">
      <c r="E111" s="5"/>
      <c r="F111" s="5"/>
    </row>
    <row r="112" spans="5:6" x14ac:dyDescent="0.25">
      <c r="E112" s="5"/>
      <c r="F112" s="5"/>
    </row>
    <row r="113" spans="5:6" x14ac:dyDescent="0.25">
      <c r="E113" s="5"/>
      <c r="F113" s="5"/>
    </row>
    <row r="114" spans="5:6" x14ac:dyDescent="0.25">
      <c r="E114" s="5"/>
      <c r="F114" s="5"/>
    </row>
    <row r="115" spans="5:6" x14ac:dyDescent="0.25">
      <c r="E115" s="5"/>
      <c r="F115" s="5"/>
    </row>
    <row r="116" spans="5:6" x14ac:dyDescent="0.25">
      <c r="E116" s="5"/>
      <c r="F116" s="5"/>
    </row>
    <row r="117" spans="5:6" x14ac:dyDescent="0.25">
      <c r="E117" s="5"/>
      <c r="F117" s="5"/>
    </row>
    <row r="118" spans="5:6" x14ac:dyDescent="0.25">
      <c r="E118" s="5"/>
      <c r="F118" s="5"/>
    </row>
    <row r="119" spans="5:6" x14ac:dyDescent="0.25">
      <c r="E119" s="5"/>
      <c r="F119" s="5"/>
    </row>
    <row r="120" spans="5:6" x14ac:dyDescent="0.25">
      <c r="E120" s="5"/>
      <c r="F120" s="5"/>
    </row>
    <row r="121" spans="5:6" x14ac:dyDescent="0.25">
      <c r="E121" s="5"/>
      <c r="F121" s="5"/>
    </row>
    <row r="122" spans="5:6" x14ac:dyDescent="0.25">
      <c r="E122" s="5"/>
      <c r="F122" s="5"/>
    </row>
    <row r="123" spans="5:6" x14ac:dyDescent="0.25">
      <c r="E123" s="5"/>
      <c r="F123" s="5"/>
    </row>
    <row r="124" spans="5:6" x14ac:dyDescent="0.25">
      <c r="E124" s="5"/>
      <c r="F124" s="5"/>
    </row>
    <row r="125" spans="5:6" x14ac:dyDescent="0.25">
      <c r="E125" s="5"/>
      <c r="F125" s="5"/>
    </row>
    <row r="126" spans="5:6" x14ac:dyDescent="0.25">
      <c r="E126" s="5"/>
      <c r="F126" s="5"/>
    </row>
    <row r="127" spans="5:6" x14ac:dyDescent="0.25">
      <c r="E127" s="5"/>
      <c r="F127" s="5"/>
    </row>
    <row r="128" spans="5:6" x14ac:dyDescent="0.25">
      <c r="E128" s="5"/>
      <c r="F128" s="5"/>
    </row>
    <row r="129" spans="5:6" x14ac:dyDescent="0.25">
      <c r="E129" s="5"/>
      <c r="F129" s="5"/>
    </row>
    <row r="130" spans="5:6" x14ac:dyDescent="0.25">
      <c r="E130" s="5"/>
      <c r="F130" s="5"/>
    </row>
    <row r="131" spans="5:6" x14ac:dyDescent="0.25">
      <c r="E131" s="5"/>
      <c r="F131" s="5"/>
    </row>
    <row r="132" spans="5:6" x14ac:dyDescent="0.25">
      <c r="E132" s="5"/>
      <c r="F132" s="5"/>
    </row>
    <row r="133" spans="5:6" x14ac:dyDescent="0.25">
      <c r="E133" s="5"/>
      <c r="F133" s="5"/>
    </row>
    <row r="134" spans="5:6" x14ac:dyDescent="0.25">
      <c r="E134" s="5"/>
      <c r="F134" s="5"/>
    </row>
    <row r="135" spans="5:6" x14ac:dyDescent="0.25">
      <c r="E135" s="5"/>
      <c r="F135" s="5"/>
    </row>
    <row r="136" spans="5:6" x14ac:dyDescent="0.25">
      <c r="E136" s="5"/>
      <c r="F136" s="5"/>
    </row>
    <row r="137" spans="5:6" x14ac:dyDescent="0.25">
      <c r="E137" s="5"/>
      <c r="F137" s="5"/>
    </row>
    <row r="138" spans="5:6" x14ac:dyDescent="0.25">
      <c r="E138" s="5"/>
      <c r="F138" s="5"/>
    </row>
    <row r="139" spans="5:6" x14ac:dyDescent="0.25">
      <c r="E139" s="5"/>
      <c r="F139" s="5"/>
    </row>
    <row r="140" spans="5:6" x14ac:dyDescent="0.25">
      <c r="E140" s="5"/>
      <c r="F140" s="5"/>
    </row>
    <row r="141" spans="5:6" x14ac:dyDescent="0.25">
      <c r="E141" s="5"/>
      <c r="F141" s="5"/>
    </row>
    <row r="142" spans="5:6" x14ac:dyDescent="0.25">
      <c r="E142" s="5"/>
      <c r="F142" s="5"/>
    </row>
    <row r="143" spans="5:6" x14ac:dyDescent="0.25">
      <c r="E143" s="5"/>
      <c r="F143" s="5"/>
    </row>
    <row r="144" spans="5:6" x14ac:dyDescent="0.25">
      <c r="E144" s="5"/>
      <c r="F144" s="5"/>
    </row>
    <row r="145" spans="5:6" x14ac:dyDescent="0.25">
      <c r="E145" s="5"/>
      <c r="F145" s="5"/>
    </row>
    <row r="146" spans="5:6" x14ac:dyDescent="0.25">
      <c r="E146" s="5"/>
      <c r="F146" s="5"/>
    </row>
    <row r="147" spans="5:6" x14ac:dyDescent="0.25">
      <c r="E147" s="5"/>
      <c r="F147" s="5"/>
    </row>
    <row r="148" spans="5:6" x14ac:dyDescent="0.25">
      <c r="E148" s="5"/>
      <c r="F148" s="5"/>
    </row>
    <row r="149" spans="5:6" x14ac:dyDescent="0.25">
      <c r="E149" s="5"/>
      <c r="F149" s="5"/>
    </row>
    <row r="150" spans="5:6" x14ac:dyDescent="0.25">
      <c r="E150" s="5"/>
      <c r="F150" s="5"/>
    </row>
    <row r="151" spans="5:6" x14ac:dyDescent="0.25">
      <c r="E151" s="5"/>
      <c r="F151" s="5"/>
    </row>
    <row r="152" spans="5:6" x14ac:dyDescent="0.25">
      <c r="E152" s="5"/>
      <c r="F152" s="5"/>
    </row>
    <row r="153" spans="5:6" x14ac:dyDescent="0.25">
      <c r="E153" s="5"/>
      <c r="F153" s="5"/>
    </row>
    <row r="154" spans="5:6" x14ac:dyDescent="0.25">
      <c r="E154" s="5"/>
      <c r="F154" s="5"/>
    </row>
    <row r="155" spans="5:6" x14ac:dyDescent="0.25">
      <c r="E155" s="5"/>
      <c r="F155" s="5"/>
    </row>
    <row r="156" spans="5:6" x14ac:dyDescent="0.25">
      <c r="E156" s="5"/>
      <c r="F156" s="5"/>
    </row>
    <row r="157" spans="5:6" x14ac:dyDescent="0.25">
      <c r="E157" s="5"/>
      <c r="F157" s="5"/>
    </row>
    <row r="158" spans="5:6" x14ac:dyDescent="0.25">
      <c r="E158" s="5"/>
      <c r="F158" s="5"/>
    </row>
    <row r="159" spans="5:6" x14ac:dyDescent="0.25">
      <c r="E159" s="5"/>
      <c r="F159" s="5"/>
    </row>
    <row r="160" spans="5:6" x14ac:dyDescent="0.25">
      <c r="E160" s="5"/>
      <c r="F160" s="5"/>
    </row>
    <row r="161" spans="5:6" x14ac:dyDescent="0.25">
      <c r="E161" s="5"/>
      <c r="F161" s="5"/>
    </row>
    <row r="162" spans="5:6" x14ac:dyDescent="0.25">
      <c r="E162" s="5"/>
      <c r="F162" s="5"/>
    </row>
    <row r="163" spans="5:6" x14ac:dyDescent="0.25">
      <c r="E163" s="5"/>
      <c r="F163" s="5"/>
    </row>
    <row r="164" spans="5:6" x14ac:dyDescent="0.25">
      <c r="E164" s="5"/>
      <c r="F164" s="5"/>
    </row>
    <row r="165" spans="5:6" x14ac:dyDescent="0.25">
      <c r="E165" s="5"/>
      <c r="F165" s="5"/>
    </row>
    <row r="166" spans="5:6" x14ac:dyDescent="0.25">
      <c r="E166" s="5"/>
      <c r="F166" s="5"/>
    </row>
    <row r="167" spans="5:6" x14ac:dyDescent="0.25">
      <c r="E167" s="5"/>
      <c r="F167" s="5"/>
    </row>
    <row r="168" spans="5:6" x14ac:dyDescent="0.25">
      <c r="E168" s="5"/>
      <c r="F168" s="5"/>
    </row>
    <row r="169" spans="5:6" x14ac:dyDescent="0.25">
      <c r="E169" s="5"/>
      <c r="F169" s="5"/>
    </row>
    <row r="170" spans="5:6" x14ac:dyDescent="0.25">
      <c r="E170" s="5"/>
      <c r="F170" s="5"/>
    </row>
    <row r="171" spans="5:6" x14ac:dyDescent="0.25">
      <c r="E171" s="5"/>
      <c r="F171" s="5"/>
    </row>
    <row r="172" spans="5:6" x14ac:dyDescent="0.25">
      <c r="E172" s="5"/>
      <c r="F172" s="5"/>
    </row>
    <row r="173" spans="5:6" x14ac:dyDescent="0.25">
      <c r="E173" s="5"/>
      <c r="F173" s="5"/>
    </row>
    <row r="174" spans="5:6" x14ac:dyDescent="0.25">
      <c r="E174" s="5"/>
      <c r="F174" s="5"/>
    </row>
    <row r="175" spans="5:6" x14ac:dyDescent="0.25">
      <c r="E175" s="5"/>
      <c r="F175" s="5"/>
    </row>
    <row r="176" spans="5:6" x14ac:dyDescent="0.25">
      <c r="E176" s="5"/>
      <c r="F176" s="5"/>
    </row>
    <row r="177" spans="5:6" x14ac:dyDescent="0.25">
      <c r="E177" s="5"/>
      <c r="F177" s="5"/>
    </row>
    <row r="178" spans="5:6" x14ac:dyDescent="0.25">
      <c r="E178" s="5"/>
      <c r="F178" s="5"/>
    </row>
    <row r="179" spans="5:6" x14ac:dyDescent="0.25">
      <c r="E179" s="5"/>
      <c r="F179" s="5"/>
    </row>
    <row r="180" spans="5:6" x14ac:dyDescent="0.25">
      <c r="E180" s="5"/>
      <c r="F180" s="5"/>
    </row>
    <row r="181" spans="5:6" x14ac:dyDescent="0.25">
      <c r="E181" s="5"/>
      <c r="F181" s="5"/>
    </row>
    <row r="182" spans="5:6" x14ac:dyDescent="0.25">
      <c r="E182" s="5"/>
      <c r="F182" s="5"/>
    </row>
    <row r="183" spans="5:6" x14ac:dyDescent="0.25">
      <c r="E183" s="5"/>
      <c r="F183" s="5"/>
    </row>
    <row r="184" spans="5:6" x14ac:dyDescent="0.25">
      <c r="E184" s="5"/>
      <c r="F184" s="5"/>
    </row>
    <row r="185" spans="5:6" x14ac:dyDescent="0.25">
      <c r="E185" s="5"/>
      <c r="F185" s="5"/>
    </row>
    <row r="186" spans="5:6" x14ac:dyDescent="0.25">
      <c r="E186" s="5"/>
      <c r="F186" s="5"/>
    </row>
    <row r="187" spans="5:6" x14ac:dyDescent="0.25">
      <c r="E187" s="5"/>
      <c r="F187" s="5"/>
    </row>
    <row r="188" spans="5:6" x14ac:dyDescent="0.25">
      <c r="E188" s="5"/>
      <c r="F188" s="5"/>
    </row>
    <row r="189" spans="5:6" x14ac:dyDescent="0.25">
      <c r="E189" s="5"/>
      <c r="F189" s="5"/>
    </row>
    <row r="190" spans="5:6" x14ac:dyDescent="0.25">
      <c r="E190" s="5"/>
      <c r="F190" s="5"/>
    </row>
    <row r="191" spans="5:6" x14ac:dyDescent="0.25">
      <c r="E191" s="5"/>
      <c r="F191" s="5"/>
    </row>
    <row r="192" spans="5:6" x14ac:dyDescent="0.25">
      <c r="E192" s="5"/>
      <c r="F192" s="5"/>
    </row>
    <row r="193" spans="5:6" x14ac:dyDescent="0.25">
      <c r="E193" s="5"/>
      <c r="F193" s="5"/>
    </row>
    <row r="194" spans="5:6" x14ac:dyDescent="0.25">
      <c r="E194" s="5"/>
      <c r="F194" s="5"/>
    </row>
    <row r="195" spans="5:6" x14ac:dyDescent="0.25">
      <c r="E195" s="5"/>
      <c r="F195" s="5"/>
    </row>
    <row r="196" spans="5:6" x14ac:dyDescent="0.25">
      <c r="E196" s="5"/>
      <c r="F196" s="5"/>
    </row>
    <row r="197" spans="5:6" x14ac:dyDescent="0.25">
      <c r="E197" s="5"/>
      <c r="F197" s="5"/>
    </row>
    <row r="198" spans="5:6" x14ac:dyDescent="0.25">
      <c r="E198" s="5"/>
      <c r="F198" s="5"/>
    </row>
    <row r="199" spans="5:6" x14ac:dyDescent="0.25">
      <c r="E199" s="5"/>
      <c r="F199" s="5"/>
    </row>
    <row r="200" spans="5:6" x14ac:dyDescent="0.25">
      <c r="E200" s="5"/>
      <c r="F200" s="5"/>
    </row>
    <row r="201" spans="5:6" x14ac:dyDescent="0.25">
      <c r="E201" s="5"/>
      <c r="F201" s="5"/>
    </row>
    <row r="202" spans="5:6" x14ac:dyDescent="0.25">
      <c r="E202" s="5"/>
      <c r="F202" s="5"/>
    </row>
    <row r="203" spans="5:6" x14ac:dyDescent="0.25">
      <c r="E203" s="5"/>
      <c r="F203" s="5"/>
    </row>
    <row r="204" spans="5:6" x14ac:dyDescent="0.25">
      <c r="E204" s="5"/>
      <c r="F204" s="5"/>
    </row>
    <row r="205" spans="5:6" x14ac:dyDescent="0.25">
      <c r="E205" s="5"/>
      <c r="F205" s="5"/>
    </row>
    <row r="206" spans="5:6" x14ac:dyDescent="0.25">
      <c r="E206" s="5"/>
      <c r="F206" s="5"/>
    </row>
    <row r="207" spans="5:6" x14ac:dyDescent="0.25">
      <c r="E207" s="5"/>
      <c r="F207" s="5"/>
    </row>
    <row r="208" spans="5:6" x14ac:dyDescent="0.25">
      <c r="E208" s="5"/>
      <c r="F208" s="5"/>
    </row>
    <row r="209" spans="5:6" x14ac:dyDescent="0.25">
      <c r="E209" s="5"/>
      <c r="F209" s="5"/>
    </row>
    <row r="210" spans="5:6" x14ac:dyDescent="0.25">
      <c r="E210" s="5"/>
      <c r="F210" s="5"/>
    </row>
    <row r="211" spans="5:6" x14ac:dyDescent="0.25">
      <c r="E211" s="5"/>
      <c r="F211" s="5"/>
    </row>
    <row r="212" spans="5:6" x14ac:dyDescent="0.25">
      <c r="E212" s="5"/>
      <c r="F212" s="5"/>
    </row>
    <row r="213" spans="5:6" x14ac:dyDescent="0.25">
      <c r="E213" s="5"/>
      <c r="F213" s="5"/>
    </row>
    <row r="214" spans="5:6" x14ac:dyDescent="0.25">
      <c r="E214" s="5"/>
      <c r="F214" s="5"/>
    </row>
    <row r="215" spans="5:6" x14ac:dyDescent="0.25">
      <c r="E215" s="5"/>
      <c r="F215" s="5"/>
    </row>
    <row r="216" spans="5:6" x14ac:dyDescent="0.25">
      <c r="E216" s="5"/>
      <c r="F216" s="5"/>
    </row>
    <row r="217" spans="5:6" x14ac:dyDescent="0.25">
      <c r="E217" s="5"/>
      <c r="F217" s="5"/>
    </row>
    <row r="218" spans="5:6" x14ac:dyDescent="0.25">
      <c r="E218" s="5"/>
      <c r="F218" s="5"/>
    </row>
    <row r="219" spans="5:6" x14ac:dyDescent="0.25">
      <c r="E219" s="5"/>
      <c r="F219" s="5"/>
    </row>
    <row r="220" spans="5:6" x14ac:dyDescent="0.25">
      <c r="E220" s="5"/>
      <c r="F220" s="5"/>
    </row>
    <row r="221" spans="5:6" x14ac:dyDescent="0.25">
      <c r="E221" s="5"/>
      <c r="F221" s="5"/>
    </row>
    <row r="222" spans="5:6" x14ac:dyDescent="0.25">
      <c r="E222" s="5"/>
      <c r="F222" s="5"/>
    </row>
    <row r="223" spans="5:6" x14ac:dyDescent="0.25">
      <c r="E223" s="5"/>
      <c r="F223" s="5"/>
    </row>
    <row r="224" spans="5:6" x14ac:dyDescent="0.25">
      <c r="E224" s="5"/>
      <c r="F224" s="5"/>
    </row>
    <row r="225" spans="5:6" x14ac:dyDescent="0.25">
      <c r="E225" s="5"/>
      <c r="F225" s="5"/>
    </row>
    <row r="226" spans="5:6" x14ac:dyDescent="0.25">
      <c r="E226" s="5"/>
      <c r="F226" s="5"/>
    </row>
    <row r="227" spans="5:6" x14ac:dyDescent="0.25">
      <c r="E227" s="5"/>
      <c r="F227" s="5"/>
    </row>
    <row r="228" spans="5:6" x14ac:dyDescent="0.25">
      <c r="E228" s="5"/>
      <c r="F228" s="5"/>
    </row>
    <row r="229" spans="5:6" x14ac:dyDescent="0.25">
      <c r="E229" s="5"/>
      <c r="F229" s="5"/>
    </row>
    <row r="230" spans="5:6" x14ac:dyDescent="0.25">
      <c r="E230" s="5"/>
      <c r="F230" s="5"/>
    </row>
    <row r="231" spans="5:6" x14ac:dyDescent="0.25">
      <c r="E231" s="5"/>
      <c r="F231" s="5"/>
    </row>
    <row r="232" spans="5:6" x14ac:dyDescent="0.25">
      <c r="E232" s="5"/>
      <c r="F232" s="5"/>
    </row>
    <row r="233" spans="5:6" x14ac:dyDescent="0.25">
      <c r="E233" s="5"/>
      <c r="F233" s="5"/>
    </row>
    <row r="234" spans="5:6" x14ac:dyDescent="0.25">
      <c r="E234" s="5"/>
      <c r="F234" s="5"/>
    </row>
    <row r="235" spans="5:6" x14ac:dyDescent="0.25">
      <c r="E235" s="5"/>
      <c r="F235" s="5"/>
    </row>
    <row r="236" spans="5:6" x14ac:dyDescent="0.25">
      <c r="E236" s="5"/>
      <c r="F236" s="5"/>
    </row>
    <row r="237" spans="5:6" x14ac:dyDescent="0.25">
      <c r="E237" s="5"/>
      <c r="F237" s="5"/>
    </row>
    <row r="238" spans="5:6" x14ac:dyDescent="0.25">
      <c r="E238" s="5"/>
      <c r="F238" s="5"/>
    </row>
    <row r="239" spans="5:6" x14ac:dyDescent="0.25">
      <c r="E239" s="5"/>
      <c r="F239" s="5"/>
    </row>
    <row r="240" spans="5:6" x14ac:dyDescent="0.25">
      <c r="E240" s="5"/>
      <c r="F240" s="5"/>
    </row>
    <row r="241" spans="5:6" x14ac:dyDescent="0.25">
      <c r="E241" s="5"/>
      <c r="F241" s="5"/>
    </row>
    <row r="242" spans="5:6" x14ac:dyDescent="0.25">
      <c r="E242" s="5"/>
      <c r="F242" s="5"/>
    </row>
    <row r="243" spans="5:6" x14ac:dyDescent="0.25">
      <c r="E243" s="5"/>
      <c r="F243" s="5"/>
    </row>
    <row r="244" spans="5:6" x14ac:dyDescent="0.25">
      <c r="E244" s="5"/>
      <c r="F244" s="5"/>
    </row>
    <row r="245" spans="5:6" x14ac:dyDescent="0.25">
      <c r="E245" s="5"/>
      <c r="F245" s="5"/>
    </row>
    <row r="246" spans="5:6" x14ac:dyDescent="0.25">
      <c r="E246" s="5"/>
      <c r="F246" s="5"/>
    </row>
    <row r="247" spans="5:6" x14ac:dyDescent="0.25">
      <c r="E247" s="5"/>
      <c r="F247" s="5"/>
    </row>
    <row r="248" spans="5:6" x14ac:dyDescent="0.25">
      <c r="E248" s="5"/>
      <c r="F248" s="5"/>
    </row>
    <row r="249" spans="5:6" x14ac:dyDescent="0.25">
      <c r="E249" s="5"/>
      <c r="F249" s="5"/>
    </row>
    <row r="250" spans="5:6" x14ac:dyDescent="0.25">
      <c r="E250" s="5"/>
      <c r="F250" s="5"/>
    </row>
    <row r="251" spans="5:6" x14ac:dyDescent="0.25">
      <c r="E251" s="5"/>
      <c r="F251" s="5"/>
    </row>
    <row r="252" spans="5:6" x14ac:dyDescent="0.25">
      <c r="E252" s="5"/>
      <c r="F252" s="5"/>
    </row>
    <row r="253" spans="5:6" x14ac:dyDescent="0.25">
      <c r="E253" s="5"/>
      <c r="F253" s="5"/>
    </row>
    <row r="254" spans="5:6" x14ac:dyDescent="0.25">
      <c r="E254" s="5"/>
      <c r="F254" s="5"/>
    </row>
    <row r="255" spans="5:6" x14ac:dyDescent="0.25">
      <c r="E255" s="5"/>
      <c r="F255" s="5"/>
    </row>
    <row r="256" spans="5:6" x14ac:dyDescent="0.25">
      <c r="E256" s="5"/>
      <c r="F256" s="5"/>
    </row>
    <row r="257" spans="5:6" x14ac:dyDescent="0.25">
      <c r="E257" s="5"/>
      <c r="F257" s="5"/>
    </row>
    <row r="258" spans="5:6" x14ac:dyDescent="0.25">
      <c r="E258" s="5"/>
      <c r="F258" s="5"/>
    </row>
    <row r="259" spans="5:6" x14ac:dyDescent="0.25">
      <c r="E259" s="5"/>
      <c r="F259" s="5"/>
    </row>
    <row r="260" spans="5:6" x14ac:dyDescent="0.25">
      <c r="E260" s="5"/>
      <c r="F260" s="5"/>
    </row>
    <row r="261" spans="5:6" x14ac:dyDescent="0.25">
      <c r="E261" s="5"/>
      <c r="F261" s="5"/>
    </row>
    <row r="262" spans="5:6" x14ac:dyDescent="0.25">
      <c r="E262" s="5"/>
      <c r="F262" s="5"/>
    </row>
    <row r="263" spans="5:6" x14ac:dyDescent="0.25">
      <c r="E263" s="5"/>
      <c r="F263" s="5"/>
    </row>
    <row r="264" spans="5:6" x14ac:dyDescent="0.25">
      <c r="E264" s="5"/>
      <c r="F264" s="5"/>
    </row>
    <row r="265" spans="5:6" x14ac:dyDescent="0.25">
      <c r="E265" s="5"/>
      <c r="F265" s="5"/>
    </row>
    <row r="266" spans="5:6" x14ac:dyDescent="0.25">
      <c r="E266" s="5"/>
      <c r="F266" s="5"/>
    </row>
    <row r="267" spans="5:6" x14ac:dyDescent="0.25">
      <c r="E267" s="5"/>
      <c r="F267" s="5"/>
    </row>
    <row r="268" spans="5:6" x14ac:dyDescent="0.25">
      <c r="E268" s="5"/>
      <c r="F268" s="5"/>
    </row>
    <row r="269" spans="5:6" x14ac:dyDescent="0.25">
      <c r="E269" s="5"/>
      <c r="F269" s="5"/>
    </row>
    <row r="270" spans="5:6" x14ac:dyDescent="0.25">
      <c r="E270" s="5"/>
      <c r="F270" s="5"/>
    </row>
    <row r="271" spans="5:6" x14ac:dyDescent="0.25">
      <c r="E271" s="5"/>
      <c r="F271" s="5"/>
    </row>
    <row r="272" spans="5:6" x14ac:dyDescent="0.25">
      <c r="E272" s="5"/>
      <c r="F272" s="5"/>
    </row>
    <row r="273" spans="5:6" x14ac:dyDescent="0.25">
      <c r="E273" s="5"/>
      <c r="F273" s="5"/>
    </row>
    <row r="274" spans="5:6" x14ac:dyDescent="0.25">
      <c r="E274" s="5"/>
      <c r="F274" s="5"/>
    </row>
    <row r="275" spans="5:6" x14ac:dyDescent="0.25">
      <c r="E275" s="5"/>
      <c r="F275" s="5"/>
    </row>
    <row r="276" spans="5:6" x14ac:dyDescent="0.25">
      <c r="E276" s="5"/>
      <c r="F276" s="5"/>
    </row>
    <row r="277" spans="5:6" x14ac:dyDescent="0.25">
      <c r="E277" s="5"/>
      <c r="F277" s="5"/>
    </row>
    <row r="278" spans="5:6" x14ac:dyDescent="0.25">
      <c r="E278" s="5"/>
      <c r="F278" s="5"/>
    </row>
    <row r="279" spans="5:6" x14ac:dyDescent="0.25">
      <c r="E279" s="5"/>
      <c r="F279" s="5"/>
    </row>
    <row r="280" spans="5:6" x14ac:dyDescent="0.25">
      <c r="E280" s="5"/>
      <c r="F280" s="5"/>
    </row>
    <row r="281" spans="5:6" x14ac:dyDescent="0.25">
      <c r="E281" s="5"/>
      <c r="F281" s="5"/>
    </row>
    <row r="282" spans="5:6" x14ac:dyDescent="0.25">
      <c r="E282" s="5"/>
      <c r="F282" s="5"/>
    </row>
    <row r="283" spans="5:6" x14ac:dyDescent="0.25">
      <c r="E283" s="5"/>
      <c r="F283" s="5"/>
    </row>
    <row r="284" spans="5:6" x14ac:dyDescent="0.25">
      <c r="E284" s="5"/>
      <c r="F284" s="5"/>
    </row>
    <row r="285" spans="5:6" x14ac:dyDescent="0.25">
      <c r="E285" s="5"/>
      <c r="F285" s="5"/>
    </row>
    <row r="286" spans="5:6" x14ac:dyDescent="0.25">
      <c r="E286" s="5"/>
      <c r="F286" s="5"/>
    </row>
    <row r="287" spans="5:6" x14ac:dyDescent="0.25">
      <c r="E287" s="5"/>
      <c r="F287" s="5"/>
    </row>
    <row r="288" spans="5:6" x14ac:dyDescent="0.25">
      <c r="E288" s="5"/>
      <c r="F288" s="5"/>
    </row>
    <row r="289" spans="5:6" x14ac:dyDescent="0.25">
      <c r="E289" s="5"/>
      <c r="F289" s="5"/>
    </row>
    <row r="290" spans="5:6" x14ac:dyDescent="0.25">
      <c r="E290" s="5"/>
      <c r="F290" s="5"/>
    </row>
    <row r="291" spans="5:6" x14ac:dyDescent="0.25">
      <c r="E291" s="5"/>
      <c r="F291" s="5"/>
    </row>
    <row r="292" spans="5:6" x14ac:dyDescent="0.25">
      <c r="E292" s="5"/>
      <c r="F292" s="5"/>
    </row>
    <row r="293" spans="5:6" x14ac:dyDescent="0.25">
      <c r="E293" s="5"/>
      <c r="F293" s="5"/>
    </row>
    <row r="294" spans="5:6" x14ac:dyDescent="0.25">
      <c r="E294" s="5"/>
      <c r="F294" s="5"/>
    </row>
    <row r="295" spans="5:6" x14ac:dyDescent="0.25">
      <c r="E295" s="5"/>
      <c r="F295" s="5"/>
    </row>
    <row r="296" spans="5:6" x14ac:dyDescent="0.25">
      <c r="E296" s="5"/>
      <c r="F296" s="5"/>
    </row>
    <row r="297" spans="5:6" x14ac:dyDescent="0.25">
      <c r="E297" s="5"/>
      <c r="F297" s="5"/>
    </row>
    <row r="298" spans="5:6" x14ac:dyDescent="0.25">
      <c r="E298" s="5"/>
      <c r="F298" s="5"/>
    </row>
    <row r="299" spans="5:6" x14ac:dyDescent="0.25">
      <c r="E299" s="5"/>
      <c r="F299" s="5"/>
    </row>
    <row r="300" spans="5:6" x14ac:dyDescent="0.25">
      <c r="E300" s="5"/>
      <c r="F300" s="5"/>
    </row>
    <row r="301" spans="5:6" x14ac:dyDescent="0.25">
      <c r="E301" s="5"/>
      <c r="F301" s="5"/>
    </row>
    <row r="302" spans="5:6" x14ac:dyDescent="0.25">
      <c r="E302" s="5"/>
      <c r="F302" s="5"/>
    </row>
    <row r="303" spans="5:6" x14ac:dyDescent="0.25">
      <c r="E303" s="5"/>
      <c r="F303" s="5"/>
    </row>
    <row r="304" spans="5:6" x14ac:dyDescent="0.25">
      <c r="E304" s="5"/>
      <c r="F304" s="5"/>
    </row>
    <row r="305" spans="5:6" x14ac:dyDescent="0.25">
      <c r="E305" s="5"/>
      <c r="F305" s="5"/>
    </row>
    <row r="306" spans="5:6" x14ac:dyDescent="0.25">
      <c r="E306" s="5"/>
      <c r="F306" s="5"/>
    </row>
    <row r="307" spans="5:6" x14ac:dyDescent="0.25">
      <c r="E307" s="5"/>
      <c r="F307" s="5"/>
    </row>
    <row r="308" spans="5:6" x14ac:dyDescent="0.25">
      <c r="E308" s="5"/>
      <c r="F308" s="5"/>
    </row>
    <row r="309" spans="5:6" x14ac:dyDescent="0.25">
      <c r="E309" s="5"/>
      <c r="F309" s="5"/>
    </row>
    <row r="310" spans="5:6" x14ac:dyDescent="0.25">
      <c r="E310" s="5"/>
      <c r="F310" s="5"/>
    </row>
    <row r="311" spans="5:6" x14ac:dyDescent="0.25">
      <c r="E311" s="5"/>
      <c r="F311" s="5"/>
    </row>
    <row r="312" spans="5:6" x14ac:dyDescent="0.25">
      <c r="E312" s="5"/>
      <c r="F312" s="5"/>
    </row>
    <row r="313" spans="5:6" x14ac:dyDescent="0.25">
      <c r="E313" s="5"/>
      <c r="F313" s="5"/>
    </row>
    <row r="314" spans="5:6" x14ac:dyDescent="0.25">
      <c r="E314" s="5"/>
      <c r="F314" s="5"/>
    </row>
    <row r="315" spans="5:6" x14ac:dyDescent="0.25">
      <c r="E315" s="5"/>
      <c r="F315" s="5"/>
    </row>
    <row r="316" spans="5:6" x14ac:dyDescent="0.25">
      <c r="E316" s="5"/>
      <c r="F316" s="5"/>
    </row>
    <row r="317" spans="5:6" x14ac:dyDescent="0.25">
      <c r="E317" s="5"/>
      <c r="F317" s="5"/>
    </row>
    <row r="318" spans="5:6" x14ac:dyDescent="0.25">
      <c r="E318" s="5"/>
      <c r="F318" s="5"/>
    </row>
    <row r="319" spans="5:6" x14ac:dyDescent="0.25">
      <c r="E319" s="5"/>
      <c r="F319" s="5"/>
    </row>
    <row r="320" spans="5:6" x14ac:dyDescent="0.25">
      <c r="E320" s="5"/>
      <c r="F320" s="5"/>
    </row>
    <row r="321" spans="5:6" x14ac:dyDescent="0.25">
      <c r="E321" s="5"/>
      <c r="F321" s="5"/>
    </row>
    <row r="322" spans="5:6" x14ac:dyDescent="0.25">
      <c r="E322" s="5"/>
      <c r="F322" s="5"/>
    </row>
    <row r="323" spans="5:6" x14ac:dyDescent="0.25">
      <c r="E323" s="5"/>
      <c r="F323" s="5"/>
    </row>
    <row r="324" spans="5:6" x14ac:dyDescent="0.25">
      <c r="E324" s="5"/>
      <c r="F324" s="5"/>
    </row>
    <row r="325" spans="5:6" x14ac:dyDescent="0.25">
      <c r="E325" s="5"/>
      <c r="F325" s="5"/>
    </row>
    <row r="326" spans="5:6" x14ac:dyDescent="0.25">
      <c r="E326" s="5"/>
      <c r="F326" s="5"/>
    </row>
    <row r="327" spans="5:6" x14ac:dyDescent="0.25">
      <c r="E327" s="5"/>
      <c r="F327" s="5"/>
    </row>
    <row r="328" spans="5:6" x14ac:dyDescent="0.25">
      <c r="E328" s="5"/>
      <c r="F328" s="5"/>
    </row>
    <row r="329" spans="5:6" x14ac:dyDescent="0.25">
      <c r="E329" s="5"/>
      <c r="F329" s="5"/>
    </row>
    <row r="330" spans="5:6" x14ac:dyDescent="0.25">
      <c r="E330" s="5"/>
      <c r="F330" s="5"/>
    </row>
    <row r="331" spans="5:6" x14ac:dyDescent="0.25">
      <c r="E331" s="5"/>
      <c r="F331" s="5"/>
    </row>
    <row r="332" spans="5:6" x14ac:dyDescent="0.25">
      <c r="E332" s="5"/>
      <c r="F332" s="5"/>
    </row>
    <row r="333" spans="5:6" x14ac:dyDescent="0.25">
      <c r="E333" s="5"/>
      <c r="F333" s="5"/>
    </row>
    <row r="334" spans="5:6" x14ac:dyDescent="0.25">
      <c r="E334" s="5"/>
      <c r="F334" s="5"/>
    </row>
    <row r="335" spans="5:6" x14ac:dyDescent="0.25">
      <c r="E335" s="5"/>
      <c r="F335" s="5"/>
    </row>
    <row r="336" spans="5:6" x14ac:dyDescent="0.25">
      <c r="E336" s="5"/>
      <c r="F336" s="5"/>
    </row>
    <row r="337" spans="5:6" x14ac:dyDescent="0.25">
      <c r="E337" s="5"/>
      <c r="F337" s="5"/>
    </row>
    <row r="338" spans="5:6" x14ac:dyDescent="0.25">
      <c r="E338" s="5"/>
      <c r="F338" s="5"/>
    </row>
    <row r="339" spans="5:6" x14ac:dyDescent="0.25">
      <c r="E339" s="5"/>
      <c r="F339" s="5"/>
    </row>
    <row r="340" spans="5:6" x14ac:dyDescent="0.25">
      <c r="E340" s="5"/>
      <c r="F340" s="5"/>
    </row>
    <row r="341" spans="5:6" x14ac:dyDescent="0.25">
      <c r="E341" s="5"/>
      <c r="F341" s="5"/>
    </row>
    <row r="342" spans="5:6" x14ac:dyDescent="0.25">
      <c r="E342" s="5"/>
      <c r="F342" s="5"/>
    </row>
    <row r="343" spans="5:6" x14ac:dyDescent="0.25">
      <c r="E343" s="5"/>
      <c r="F343" s="5"/>
    </row>
    <row r="344" spans="5:6" x14ac:dyDescent="0.25">
      <c r="E344" s="5"/>
      <c r="F344" s="5"/>
    </row>
    <row r="345" spans="5:6" x14ac:dyDescent="0.25">
      <c r="E345" s="5"/>
      <c r="F345" s="5"/>
    </row>
    <row r="346" spans="5:6" x14ac:dyDescent="0.25">
      <c r="E346" s="5"/>
      <c r="F346" s="5"/>
    </row>
    <row r="347" spans="5:6" x14ac:dyDescent="0.25">
      <c r="E347" s="5"/>
      <c r="F347" s="5"/>
    </row>
    <row r="348" spans="5:6" x14ac:dyDescent="0.25">
      <c r="E348" s="5"/>
      <c r="F348" s="5"/>
    </row>
    <row r="349" spans="5:6" x14ac:dyDescent="0.25">
      <c r="E349" s="5"/>
      <c r="F349" s="5"/>
    </row>
    <row r="350" spans="5:6" x14ac:dyDescent="0.25">
      <c r="E350" s="5"/>
      <c r="F350" s="5"/>
    </row>
    <row r="351" spans="5:6" x14ac:dyDescent="0.25">
      <c r="E351" s="5"/>
      <c r="F351" s="5"/>
    </row>
    <row r="352" spans="5:6" x14ac:dyDescent="0.25">
      <c r="E352" s="5"/>
      <c r="F352" s="5"/>
    </row>
    <row r="353" spans="5:6" x14ac:dyDescent="0.25">
      <c r="E353" s="5"/>
      <c r="F353" s="5"/>
    </row>
    <row r="354" spans="5:6" x14ac:dyDescent="0.25">
      <c r="E354" s="5"/>
      <c r="F354" s="5"/>
    </row>
    <row r="355" spans="5:6" x14ac:dyDescent="0.25">
      <c r="E355" s="5"/>
      <c r="F355" s="5"/>
    </row>
    <row r="356" spans="5:6" x14ac:dyDescent="0.25">
      <c r="E356" s="5"/>
      <c r="F356" s="5"/>
    </row>
    <row r="357" spans="5:6" x14ac:dyDescent="0.25">
      <c r="E357" s="5"/>
      <c r="F357" s="5"/>
    </row>
    <row r="358" spans="5:6" x14ac:dyDescent="0.25">
      <c r="E358" s="5"/>
      <c r="F358" s="5"/>
    </row>
    <row r="359" spans="5:6" x14ac:dyDescent="0.25">
      <c r="E359" s="5"/>
      <c r="F359" s="5"/>
    </row>
    <row r="360" spans="5:6" x14ac:dyDescent="0.25">
      <c r="E360" s="5"/>
      <c r="F360" s="5"/>
    </row>
    <row r="361" spans="5:6" x14ac:dyDescent="0.25">
      <c r="E361" s="5"/>
      <c r="F361" s="5"/>
    </row>
    <row r="362" spans="5:6" x14ac:dyDescent="0.25">
      <c r="E362" s="5"/>
      <c r="F362" s="5"/>
    </row>
    <row r="363" spans="5:6" x14ac:dyDescent="0.25">
      <c r="E363" s="5"/>
      <c r="F363" s="5"/>
    </row>
    <row r="364" spans="5:6" x14ac:dyDescent="0.25">
      <c r="E364" s="5"/>
      <c r="F364" s="5"/>
    </row>
    <row r="365" spans="5:6" x14ac:dyDescent="0.25">
      <c r="E365" s="5"/>
      <c r="F365" s="5"/>
    </row>
    <row r="366" spans="5:6" x14ac:dyDescent="0.25">
      <c r="E366" s="5"/>
      <c r="F366" s="5"/>
    </row>
    <row r="367" spans="5:6" x14ac:dyDescent="0.25">
      <c r="E367" s="5"/>
      <c r="F367" s="5"/>
    </row>
    <row r="368" spans="5:6" x14ac:dyDescent="0.25">
      <c r="E368" s="5"/>
      <c r="F368" s="5"/>
    </row>
    <row r="369" spans="5:6" x14ac:dyDescent="0.25">
      <c r="E369" s="5"/>
      <c r="F369" s="5"/>
    </row>
    <row r="370" spans="5:6" x14ac:dyDescent="0.25">
      <c r="E370" s="5"/>
      <c r="F370" s="5"/>
    </row>
    <row r="371" spans="5:6" x14ac:dyDescent="0.25">
      <c r="E371" s="5"/>
      <c r="F371" s="5"/>
    </row>
    <row r="372" spans="5:6" x14ac:dyDescent="0.25">
      <c r="E372" s="5"/>
      <c r="F372" s="5"/>
    </row>
    <row r="373" spans="5:6" x14ac:dyDescent="0.25">
      <c r="E373" s="5"/>
      <c r="F373" s="5"/>
    </row>
    <row r="374" spans="5:6" x14ac:dyDescent="0.25">
      <c r="E374" s="5"/>
      <c r="F374" s="5"/>
    </row>
    <row r="375" spans="5:6" x14ac:dyDescent="0.25">
      <c r="E375" s="5"/>
      <c r="F375" s="5"/>
    </row>
    <row r="376" spans="5:6" x14ac:dyDescent="0.25">
      <c r="E376" s="5"/>
      <c r="F376" s="5"/>
    </row>
    <row r="377" spans="5:6" x14ac:dyDescent="0.25">
      <c r="E377" s="5"/>
      <c r="F377" s="5"/>
    </row>
    <row r="378" spans="5:6" x14ac:dyDescent="0.25">
      <c r="E378" s="5"/>
      <c r="F378" s="5"/>
    </row>
    <row r="379" spans="5:6" x14ac:dyDescent="0.25">
      <c r="E379" s="5"/>
      <c r="F379" s="5"/>
    </row>
    <row r="380" spans="5:6" x14ac:dyDescent="0.25">
      <c r="E380" s="5"/>
      <c r="F380" s="5"/>
    </row>
    <row r="381" spans="5:6" x14ac:dyDescent="0.25">
      <c r="E381" s="5"/>
      <c r="F381" s="5"/>
    </row>
    <row r="382" spans="5:6" x14ac:dyDescent="0.25">
      <c r="E382" s="5"/>
      <c r="F382" s="5"/>
    </row>
    <row r="383" spans="5:6" x14ac:dyDescent="0.25">
      <c r="E383" s="5"/>
      <c r="F383" s="5"/>
    </row>
    <row r="384" spans="5:6" x14ac:dyDescent="0.25">
      <c r="E384" s="5"/>
      <c r="F384" s="5"/>
    </row>
    <row r="385" spans="5:6" x14ac:dyDescent="0.25">
      <c r="E385" s="5"/>
      <c r="F385" s="5"/>
    </row>
    <row r="386" spans="5:6" x14ac:dyDescent="0.25">
      <c r="E386" s="5"/>
      <c r="F386" s="5"/>
    </row>
    <row r="387" spans="5:6" x14ac:dyDescent="0.25">
      <c r="E387" s="5"/>
      <c r="F387" s="5"/>
    </row>
  </sheetData>
  <mergeCells count="7">
    <mergeCell ref="B29:B41"/>
    <mergeCell ref="E1:F1"/>
    <mergeCell ref="B9:B10"/>
    <mergeCell ref="B12:B28"/>
    <mergeCell ref="B3:B8"/>
    <mergeCell ref="C3:C8"/>
    <mergeCell ref="B1:D1"/>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8"/>
  <sheetViews>
    <sheetView zoomScale="145" zoomScaleNormal="145" workbookViewId="0">
      <selection activeCell="B3" sqref="B3:B26"/>
    </sheetView>
  </sheetViews>
  <sheetFormatPr defaultRowHeight="15" x14ac:dyDescent="0.25"/>
  <cols>
    <col min="1" max="1" width="4.7109375" style="2" customWidth="1"/>
    <col min="2" max="2" width="25.42578125" style="2" customWidth="1"/>
    <col min="3" max="3" width="16" customWidth="1"/>
    <col min="4" max="4" width="29.28515625" customWidth="1"/>
    <col min="5" max="5" width="10.7109375" customWidth="1"/>
    <col min="6" max="6" width="12.7109375" customWidth="1"/>
    <col min="7" max="7" width="13.28515625" customWidth="1"/>
    <col min="8" max="8" width="49.140625" customWidth="1"/>
    <col min="9" max="9" width="13.7109375" customWidth="1"/>
    <col min="11" max="12" width="9.7109375" bestFit="1" customWidth="1"/>
    <col min="13" max="13" width="11.85546875" customWidth="1"/>
    <col min="15" max="15" width="11.140625" customWidth="1"/>
    <col min="16" max="16" width="10.85546875" customWidth="1"/>
  </cols>
  <sheetData>
    <row r="1" spans="2:17" ht="15.75" thickBot="1" x14ac:dyDescent="0.3">
      <c r="B1" s="615" t="s">
        <v>491</v>
      </c>
      <c r="C1" s="616"/>
      <c r="D1" s="617"/>
      <c r="E1" s="611" t="s">
        <v>63</v>
      </c>
      <c r="F1" s="612"/>
    </row>
    <row r="2" spans="2:17" s="2" customFormat="1" ht="15.75" thickBot="1" x14ac:dyDescent="0.3">
      <c r="B2" s="298" t="s">
        <v>1</v>
      </c>
      <c r="C2" s="299" t="s">
        <v>285</v>
      </c>
      <c r="D2" s="300" t="s">
        <v>286</v>
      </c>
      <c r="E2" s="212" t="s">
        <v>53</v>
      </c>
      <c r="F2" s="288" t="s">
        <v>54</v>
      </c>
      <c r="G2" s="300" t="s">
        <v>242</v>
      </c>
      <c r="H2" s="299" t="s">
        <v>298</v>
      </c>
      <c r="K2" s="9"/>
      <c r="L2" s="9"/>
      <c r="M2" s="9"/>
      <c r="N2" s="9"/>
      <c r="O2" s="9"/>
      <c r="P2" s="18"/>
      <c r="Q2" s="18"/>
    </row>
    <row r="3" spans="2:17" s="2" customFormat="1" x14ac:dyDescent="0.25">
      <c r="B3" s="613" t="s">
        <v>13</v>
      </c>
      <c r="C3" s="34"/>
      <c r="D3" s="34" t="s">
        <v>287</v>
      </c>
      <c r="E3" s="282">
        <f>'Economy and energy data'!E3</f>
        <v>180000</v>
      </c>
      <c r="F3" s="282">
        <f>'Economy and energy data'!F3</f>
        <v>160000</v>
      </c>
      <c r="G3" s="41" t="s">
        <v>294</v>
      </c>
      <c r="H3" s="8"/>
      <c r="K3" s="30"/>
      <c r="L3" s="30"/>
      <c r="M3" s="20"/>
      <c r="N3" s="20"/>
      <c r="O3" s="20"/>
      <c r="P3" s="24"/>
      <c r="Q3" s="24"/>
    </row>
    <row r="4" spans="2:17" s="2" customFormat="1" x14ac:dyDescent="0.25">
      <c r="B4" s="610"/>
      <c r="C4" s="36"/>
      <c r="D4" s="36" t="s">
        <v>342</v>
      </c>
      <c r="E4" s="40">
        <v>100</v>
      </c>
      <c r="F4" s="40">
        <v>80</v>
      </c>
      <c r="G4" s="40" t="s">
        <v>343</v>
      </c>
      <c r="H4" s="10"/>
      <c r="K4" s="30"/>
      <c r="L4" s="30"/>
      <c r="M4" s="20"/>
      <c r="N4" s="20"/>
      <c r="O4" s="20"/>
      <c r="P4" s="24"/>
      <c r="Q4" s="24"/>
    </row>
    <row r="5" spans="2:17" s="2" customFormat="1" x14ac:dyDescent="0.25">
      <c r="B5" s="610"/>
      <c r="C5" s="36"/>
      <c r="D5" s="36" t="s">
        <v>344</v>
      </c>
      <c r="E5" s="40">
        <v>6.37</v>
      </c>
      <c r="F5" s="40">
        <v>6.37</v>
      </c>
      <c r="G5" s="40" t="s">
        <v>345</v>
      </c>
      <c r="H5" s="10"/>
      <c r="K5" s="30"/>
      <c r="L5" s="30"/>
      <c r="M5" s="20"/>
      <c r="N5" s="20"/>
      <c r="O5" s="20"/>
      <c r="P5" s="24"/>
      <c r="Q5" s="24"/>
    </row>
    <row r="6" spans="2:17" s="2" customFormat="1" x14ac:dyDescent="0.25">
      <c r="B6" s="610"/>
      <c r="C6" s="36"/>
      <c r="D6" s="36" t="s">
        <v>346</v>
      </c>
      <c r="E6" s="40">
        <v>1.29</v>
      </c>
      <c r="F6" s="40">
        <v>1.29</v>
      </c>
      <c r="G6" s="40" t="s">
        <v>345</v>
      </c>
      <c r="H6" s="10"/>
      <c r="K6" s="30"/>
      <c r="L6" s="30"/>
      <c r="M6" s="30"/>
      <c r="N6" s="20"/>
      <c r="O6" s="20"/>
      <c r="P6" s="24"/>
      <c r="Q6" s="24"/>
    </row>
    <row r="7" spans="2:17" s="2" customFormat="1" x14ac:dyDescent="0.25">
      <c r="B7" s="610"/>
      <c r="C7" s="36"/>
      <c r="D7" s="36" t="s">
        <v>358</v>
      </c>
      <c r="E7" s="40">
        <v>13.36</v>
      </c>
      <c r="F7" s="40">
        <v>13.36</v>
      </c>
      <c r="G7" s="40" t="s">
        <v>345</v>
      </c>
      <c r="H7" s="10"/>
      <c r="K7" s="30"/>
      <c r="L7" s="30"/>
      <c r="M7" s="20"/>
      <c r="N7" s="20"/>
      <c r="O7" s="20"/>
      <c r="P7" s="24"/>
      <c r="Q7" s="24"/>
    </row>
    <row r="8" spans="2:17" x14ac:dyDescent="0.25">
      <c r="B8" s="610"/>
      <c r="C8" s="36"/>
      <c r="D8" s="36" t="s">
        <v>352</v>
      </c>
      <c r="E8" s="40">
        <v>1.1000000000000001</v>
      </c>
      <c r="F8" s="40">
        <v>1.1000000000000001</v>
      </c>
      <c r="G8" s="40" t="s">
        <v>345</v>
      </c>
      <c r="H8" s="10"/>
      <c r="K8" s="31"/>
      <c r="L8" s="31"/>
      <c r="M8" s="20"/>
      <c r="N8" s="20"/>
      <c r="O8" s="23"/>
      <c r="P8" s="24"/>
      <c r="Q8" s="24"/>
    </row>
    <row r="9" spans="2:17" x14ac:dyDescent="0.25">
      <c r="B9" s="610"/>
      <c r="C9" s="36"/>
      <c r="D9" s="36" t="s">
        <v>354</v>
      </c>
      <c r="E9" s="40">
        <v>2.5000000000000001E-2</v>
      </c>
      <c r="F9" s="40">
        <v>2.5000000000000001E-2</v>
      </c>
      <c r="G9" s="40" t="s">
        <v>345</v>
      </c>
      <c r="H9" s="10"/>
      <c r="K9" s="31"/>
      <c r="L9" s="31"/>
      <c r="M9" s="20"/>
      <c r="N9" s="20"/>
      <c r="O9" s="23"/>
      <c r="P9" s="24"/>
      <c r="Q9" s="24"/>
    </row>
    <row r="10" spans="2:17" s="2" customFormat="1" x14ac:dyDescent="0.25">
      <c r="B10" s="610"/>
      <c r="C10" s="36"/>
      <c r="D10" s="36" t="s">
        <v>355</v>
      </c>
      <c r="E10" s="40">
        <v>5.6000000000000001E-2</v>
      </c>
      <c r="F10" s="40">
        <v>5.6000000000000001E-2</v>
      </c>
      <c r="G10" s="40" t="s">
        <v>345</v>
      </c>
      <c r="H10" s="10"/>
      <c r="K10" s="31"/>
      <c r="L10" s="31"/>
      <c r="M10" s="20"/>
      <c r="N10" s="20"/>
      <c r="O10" s="23"/>
      <c r="P10" s="24"/>
      <c r="Q10" s="24"/>
    </row>
    <row r="11" spans="2:17" x14ac:dyDescent="0.25">
      <c r="B11" s="610"/>
      <c r="C11" s="36"/>
      <c r="D11" s="36" t="s">
        <v>357</v>
      </c>
      <c r="E11" s="40">
        <v>7.9999999999999996E-6</v>
      </c>
      <c r="F11" s="40">
        <v>7.9999999999999996E-6</v>
      </c>
      <c r="G11" s="40" t="s">
        <v>345</v>
      </c>
      <c r="H11" s="10"/>
      <c r="K11" s="31"/>
      <c r="L11" s="31"/>
      <c r="M11" s="20"/>
      <c r="N11" s="20"/>
      <c r="O11" s="20"/>
      <c r="P11" s="24"/>
      <c r="Q11" s="24"/>
    </row>
    <row r="12" spans="2:17" s="2" customFormat="1" x14ac:dyDescent="0.25">
      <c r="B12" s="610"/>
      <c r="C12" s="36"/>
      <c r="D12" s="36" t="s">
        <v>418</v>
      </c>
      <c r="E12" s="40">
        <v>4.0000000000000001E-3</v>
      </c>
      <c r="F12" s="40">
        <v>4.0000000000000001E-3</v>
      </c>
      <c r="G12" s="40" t="s">
        <v>417</v>
      </c>
      <c r="H12" s="10"/>
      <c r="K12" s="31"/>
      <c r="L12" s="31"/>
      <c r="M12" s="20"/>
      <c r="N12" s="20"/>
      <c r="O12" s="20"/>
      <c r="P12" s="24"/>
      <c r="Q12" s="24"/>
    </row>
    <row r="13" spans="2:17" s="2" customFormat="1" x14ac:dyDescent="0.25">
      <c r="B13" s="610"/>
      <c r="C13" s="36"/>
      <c r="D13" s="36" t="s">
        <v>419</v>
      </c>
      <c r="E13" s="40">
        <v>1.6000000000000001E-3</v>
      </c>
      <c r="F13" s="40">
        <v>1.6000000000000001E-3</v>
      </c>
      <c r="G13" s="40" t="s">
        <v>417</v>
      </c>
      <c r="H13" s="10"/>
      <c r="K13" s="31"/>
      <c r="L13" s="31"/>
      <c r="M13" s="20"/>
      <c r="N13" s="20"/>
      <c r="O13" s="20"/>
      <c r="P13" s="24"/>
      <c r="Q13" s="24"/>
    </row>
    <row r="14" spans="2:17" s="2" customFormat="1" x14ac:dyDescent="0.25">
      <c r="B14" s="610"/>
      <c r="C14" s="36"/>
      <c r="D14" s="36" t="s">
        <v>420</v>
      </c>
      <c r="E14" s="40">
        <v>3.2000000000000002E-3</v>
      </c>
      <c r="F14" s="40">
        <v>3.2000000000000002E-3</v>
      </c>
      <c r="G14" s="40" t="s">
        <v>417</v>
      </c>
      <c r="H14" s="10"/>
      <c r="K14" s="31"/>
      <c r="L14" s="31"/>
      <c r="M14" s="20"/>
      <c r="N14" s="20"/>
      <c r="O14" s="20"/>
      <c r="P14" s="24"/>
      <c r="Q14" s="24"/>
    </row>
    <row r="15" spans="2:17" s="2" customFormat="1" x14ac:dyDescent="0.25">
      <c r="B15" s="610"/>
      <c r="C15" s="36"/>
      <c r="D15" s="36" t="s">
        <v>421</v>
      </c>
      <c r="E15" s="40">
        <v>0.39</v>
      </c>
      <c r="F15" s="40">
        <v>0.39</v>
      </c>
      <c r="G15" s="40" t="s">
        <v>417</v>
      </c>
      <c r="H15" s="10"/>
      <c r="K15" s="31"/>
      <c r="L15" s="31"/>
      <c r="M15" s="20"/>
      <c r="N15" s="20"/>
      <c r="O15" s="20"/>
      <c r="P15" s="24"/>
      <c r="Q15" s="24"/>
    </row>
    <row r="16" spans="2:17" s="2" customFormat="1" x14ac:dyDescent="0.25">
      <c r="B16" s="610"/>
      <c r="C16" s="36"/>
      <c r="D16" s="36" t="s">
        <v>422</v>
      </c>
      <c r="E16" s="40">
        <v>2.2089999999999999E-2</v>
      </c>
      <c r="F16" s="40">
        <v>2.2089999999999999E-2</v>
      </c>
      <c r="G16" s="40" t="s">
        <v>417</v>
      </c>
      <c r="H16" s="10"/>
      <c r="K16" s="31"/>
      <c r="L16" s="31"/>
      <c r="M16" s="20"/>
      <c r="N16" s="20"/>
      <c r="O16" s="20"/>
      <c r="P16" s="24"/>
      <c r="Q16" s="24"/>
    </row>
    <row r="17" spans="2:17" s="2" customFormat="1" x14ac:dyDescent="0.25">
      <c r="B17" s="610"/>
      <c r="C17" s="36"/>
      <c r="D17" s="36" t="s">
        <v>423</v>
      </c>
      <c r="E17" s="40">
        <v>3.5000000000000001E-3</v>
      </c>
      <c r="F17" s="40">
        <v>3.5000000000000001E-3</v>
      </c>
      <c r="G17" s="40" t="s">
        <v>417</v>
      </c>
      <c r="H17" s="10"/>
      <c r="K17" s="31"/>
      <c r="L17" s="31"/>
      <c r="M17" s="20"/>
      <c r="N17" s="20"/>
      <c r="O17" s="20"/>
      <c r="P17" s="24"/>
      <c r="Q17" s="24"/>
    </row>
    <row r="18" spans="2:17" s="2" customFormat="1" x14ac:dyDescent="0.25">
      <c r="B18" s="610"/>
      <c r="C18" s="36"/>
      <c r="D18" s="36" t="s">
        <v>424</v>
      </c>
      <c r="E18" s="40">
        <v>1E-4</v>
      </c>
      <c r="F18" s="40">
        <v>1E-4</v>
      </c>
      <c r="G18" s="40" t="s">
        <v>417</v>
      </c>
      <c r="H18" s="10"/>
      <c r="K18" s="31"/>
      <c r="L18" s="31"/>
      <c r="M18" s="20"/>
      <c r="N18" s="20"/>
      <c r="O18" s="20"/>
      <c r="P18" s="24"/>
      <c r="Q18" s="24"/>
    </row>
    <row r="19" spans="2:17" x14ac:dyDescent="0.25">
      <c r="B19" s="610"/>
      <c r="C19" s="36" t="s">
        <v>104</v>
      </c>
      <c r="D19" s="40" t="s">
        <v>52</v>
      </c>
      <c r="E19" s="40">
        <f>(($E$3*$E$4)/1000)*E5</f>
        <v>114660</v>
      </c>
      <c r="F19" s="40">
        <f>(($F$3*$F$4)/1000)*F5</f>
        <v>81536</v>
      </c>
      <c r="G19" s="40" t="s">
        <v>347</v>
      </c>
      <c r="H19" s="301" t="s">
        <v>348</v>
      </c>
      <c r="K19" s="32"/>
      <c r="L19" s="30"/>
      <c r="M19" s="20"/>
      <c r="N19" s="20"/>
      <c r="O19" s="23"/>
      <c r="P19" s="33"/>
      <c r="Q19" s="33"/>
    </row>
    <row r="20" spans="2:17" x14ac:dyDescent="0.25">
      <c r="B20" s="610"/>
      <c r="C20" s="36" t="s">
        <v>105</v>
      </c>
      <c r="D20" s="40" t="s">
        <v>52</v>
      </c>
      <c r="E20" s="40">
        <f>(($E$3*$E$4)/1000)*E6</f>
        <v>23220</v>
      </c>
      <c r="F20" s="40">
        <f>(($F$3*$F$4)/1000)*F6</f>
        <v>16512</v>
      </c>
      <c r="G20" s="40" t="s">
        <v>347</v>
      </c>
      <c r="H20" s="301" t="s">
        <v>349</v>
      </c>
      <c r="K20" s="32"/>
      <c r="L20" s="30"/>
      <c r="M20" s="20"/>
      <c r="N20" s="20"/>
      <c r="O20" s="23"/>
      <c r="P20" s="33"/>
      <c r="Q20" s="33"/>
    </row>
    <row r="21" spans="2:17" s="2" customFormat="1" x14ac:dyDescent="0.25">
      <c r="B21" s="610"/>
      <c r="C21" s="36" t="s">
        <v>350</v>
      </c>
      <c r="D21" s="40" t="s">
        <v>52</v>
      </c>
      <c r="E21" s="40">
        <f>(($E$3*$E$4)/1000)*E7</f>
        <v>240480</v>
      </c>
      <c r="F21" s="40">
        <f>(($F$3*$F$4)/1000)*F7</f>
        <v>171008</v>
      </c>
      <c r="G21" s="40" t="s">
        <v>347</v>
      </c>
      <c r="H21" s="301" t="s">
        <v>351</v>
      </c>
      <c r="K21" s="32"/>
      <c r="L21" s="30"/>
      <c r="M21" s="20"/>
      <c r="N21" s="20"/>
      <c r="O21" s="23"/>
      <c r="P21" s="33"/>
      <c r="Q21" s="33"/>
    </row>
    <row r="22" spans="2:17" x14ac:dyDescent="0.25">
      <c r="B22" s="610"/>
      <c r="C22" s="36" t="s">
        <v>106</v>
      </c>
      <c r="D22" s="40" t="s">
        <v>52</v>
      </c>
      <c r="E22" s="40">
        <f>(($E$3*$E$4)/1000)*E8</f>
        <v>19800</v>
      </c>
      <c r="F22" s="40">
        <f>(($F$3*$F$4)/1000)*F8</f>
        <v>14080.000000000002</v>
      </c>
      <c r="G22" s="40" t="s">
        <v>347</v>
      </c>
      <c r="H22" s="302" t="s">
        <v>353</v>
      </c>
      <c r="K22" s="32"/>
      <c r="L22" s="30"/>
      <c r="M22" s="20"/>
      <c r="N22" s="20"/>
      <c r="O22" s="23"/>
      <c r="P22" s="33"/>
      <c r="Q22" s="33"/>
    </row>
    <row r="23" spans="2:17" x14ac:dyDescent="0.25">
      <c r="B23" s="610"/>
      <c r="C23" s="36" t="s">
        <v>359</v>
      </c>
      <c r="D23" s="40" t="s">
        <v>52</v>
      </c>
      <c r="E23" s="40">
        <f>(($E$3*$E$4)/1000)*E10</f>
        <v>1008</v>
      </c>
      <c r="F23" s="40">
        <f>(($F$3*$F$4)/1000)*F10</f>
        <v>716.80000000000007</v>
      </c>
      <c r="G23" s="40" t="s">
        <v>347</v>
      </c>
      <c r="H23" s="302" t="s">
        <v>362</v>
      </c>
      <c r="K23" s="32"/>
      <c r="L23" s="20"/>
      <c r="M23" s="20"/>
      <c r="N23" s="20"/>
      <c r="O23" s="23"/>
      <c r="P23" s="33"/>
      <c r="Q23" s="33"/>
    </row>
    <row r="24" spans="2:17" s="2" customFormat="1" x14ac:dyDescent="0.25">
      <c r="B24" s="610"/>
      <c r="C24" s="36" t="s">
        <v>361</v>
      </c>
      <c r="D24" s="40" t="s">
        <v>52</v>
      </c>
      <c r="E24" s="40">
        <f>(($E$3*$E$4)/1000)*E11</f>
        <v>0.14399999999999999</v>
      </c>
      <c r="F24" s="40">
        <f>(($F$3*$F$4)/1000)*F11</f>
        <v>0.10239999999999999</v>
      </c>
      <c r="G24" s="40" t="s">
        <v>347</v>
      </c>
      <c r="H24" s="302" t="s">
        <v>364</v>
      </c>
      <c r="K24" s="32"/>
      <c r="L24" s="20"/>
      <c r="M24" s="20"/>
      <c r="N24" s="20"/>
      <c r="O24" s="23"/>
      <c r="P24" s="33"/>
      <c r="Q24" s="33"/>
    </row>
    <row r="25" spans="2:17" s="2" customFormat="1" x14ac:dyDescent="0.25">
      <c r="B25" s="610"/>
      <c r="C25" s="36"/>
      <c r="D25" s="40"/>
      <c r="E25" s="304">
        <f>'Before Scenario'!F36+'Before Scenario'!F37+'Before Scenario'!F38+'Before Scenario'!F39+'Before Scenario'!F40+'Before Scenario'!F41</f>
        <v>9009.5952239999988</v>
      </c>
      <c r="F25" s="304">
        <f>'After Scenario'!F36+'After Scenario'!F37+'After Scenario'!F38+'After Scenario'!F39+'After Scenario'!F40+'After Scenario'!F41</f>
        <v>6406.8232704000002</v>
      </c>
      <c r="G25" s="316" t="s">
        <v>449</v>
      </c>
      <c r="H25" s="302" t="s">
        <v>448</v>
      </c>
      <c r="K25" s="32"/>
      <c r="L25" s="20"/>
      <c r="M25" s="20"/>
      <c r="N25" s="20"/>
      <c r="O25" s="23"/>
      <c r="P25" s="33"/>
      <c r="Q25" s="33"/>
    </row>
    <row r="26" spans="2:17" s="2" customFormat="1" ht="15.75" thickBot="1" x14ac:dyDescent="0.3">
      <c r="B26" s="614"/>
      <c r="C26" s="35"/>
      <c r="D26" s="42"/>
      <c r="E26" s="305">
        <f>E25/MAX(E25:F25)</f>
        <v>1</v>
      </c>
      <c r="F26" s="305">
        <f>F25/MAX(E25:F25)</f>
        <v>0.71111111111111125</v>
      </c>
      <c r="G26" s="287" t="s">
        <v>447</v>
      </c>
      <c r="H26" s="303"/>
      <c r="K26" s="32"/>
      <c r="L26" s="20"/>
      <c r="M26" s="20"/>
      <c r="N26" s="20"/>
      <c r="O26" s="23"/>
      <c r="P26" s="33"/>
      <c r="Q26" s="33"/>
    </row>
    <row r="27" spans="2:17" s="2" customFormat="1" x14ac:dyDescent="0.25">
      <c r="B27" s="613" t="s">
        <v>14</v>
      </c>
      <c r="C27" s="7"/>
      <c r="D27" s="34" t="s">
        <v>356</v>
      </c>
      <c r="E27" s="6">
        <v>3140</v>
      </c>
      <c r="F27" s="41">
        <v>3140</v>
      </c>
      <c r="G27" s="41" t="s">
        <v>345</v>
      </c>
      <c r="H27" s="306"/>
      <c r="K27" s="32"/>
      <c r="L27" s="20"/>
      <c r="M27" s="20"/>
      <c r="N27" s="20"/>
      <c r="O27" s="23"/>
      <c r="P27" s="33"/>
      <c r="Q27" s="33"/>
    </row>
    <row r="28" spans="2:17" x14ac:dyDescent="0.25">
      <c r="B28" s="610"/>
      <c r="C28" s="9" t="s">
        <v>360</v>
      </c>
      <c r="D28" s="40" t="s">
        <v>52</v>
      </c>
      <c r="E28" s="292">
        <f>(($E$3*$E$4)/1000)*E27</f>
        <v>56520000</v>
      </c>
      <c r="F28" s="307">
        <f>(($F$3*$F$4)/1000)*F27</f>
        <v>40192000</v>
      </c>
      <c r="G28" s="40" t="s">
        <v>347</v>
      </c>
      <c r="H28" s="302" t="s">
        <v>363</v>
      </c>
      <c r="K28" s="32"/>
      <c r="L28" s="20"/>
      <c r="M28" s="20"/>
      <c r="N28" s="20"/>
      <c r="O28" s="23"/>
      <c r="P28" s="33"/>
      <c r="Q28" s="33"/>
    </row>
    <row r="29" spans="2:17" s="2" customFormat="1" x14ac:dyDescent="0.25">
      <c r="B29" s="610"/>
      <c r="C29" s="9"/>
      <c r="D29" s="40"/>
      <c r="E29" s="292">
        <f>'Before Scenario'!F42</f>
        <v>5652</v>
      </c>
      <c r="F29" s="307">
        <f>'After Scenario'!F42</f>
        <v>4019.2000000000003</v>
      </c>
      <c r="G29" s="316" t="s">
        <v>449</v>
      </c>
      <c r="H29" s="302" t="s">
        <v>448</v>
      </c>
      <c r="K29" s="32"/>
      <c r="L29" s="20"/>
      <c r="M29" s="20"/>
      <c r="N29" s="20"/>
      <c r="O29" s="23"/>
      <c r="P29" s="33"/>
      <c r="Q29" s="33"/>
    </row>
    <row r="30" spans="2:17" s="2" customFormat="1" ht="15.75" thickBot="1" x14ac:dyDescent="0.3">
      <c r="B30" s="614"/>
      <c r="C30" s="11"/>
      <c r="D30" s="42"/>
      <c r="E30" s="308">
        <f>E29/MAX(E29:F29)</f>
        <v>1</v>
      </c>
      <c r="F30" s="305">
        <f>F29/MAX(E29:F29)</f>
        <v>0.71111111111111114</v>
      </c>
      <c r="G30" s="287" t="s">
        <v>447</v>
      </c>
      <c r="H30" s="303"/>
      <c r="K30" s="32"/>
      <c r="L30" s="20"/>
      <c r="M30" s="20"/>
      <c r="N30" s="20"/>
      <c r="O30" s="23"/>
      <c r="P30" s="33"/>
      <c r="Q30" s="33"/>
    </row>
    <row r="31" spans="2:17" s="2" customFormat="1" x14ac:dyDescent="0.25">
      <c r="B31" s="610" t="s">
        <v>15</v>
      </c>
      <c r="C31" s="9"/>
      <c r="D31" s="34" t="s">
        <v>366</v>
      </c>
      <c r="E31" s="41">
        <v>1000</v>
      </c>
      <c r="F31" s="18">
        <v>800</v>
      </c>
      <c r="G31" s="34" t="s">
        <v>367</v>
      </c>
      <c r="H31" s="306"/>
      <c r="K31" s="32"/>
      <c r="L31" s="20"/>
      <c r="M31" s="20"/>
      <c r="N31" s="20"/>
      <c r="O31" s="23"/>
      <c r="P31" s="33"/>
      <c r="Q31" s="33"/>
    </row>
    <row r="32" spans="2:17" x14ac:dyDescent="0.25">
      <c r="B32" s="610"/>
      <c r="C32" s="9" t="s">
        <v>16</v>
      </c>
      <c r="D32" s="40" t="s">
        <v>52</v>
      </c>
      <c r="E32" s="40">
        <f>(((11.9*LOG(E31,10))+31.4)*0.65)+28.8</f>
        <v>72.414999999999992</v>
      </c>
      <c r="F32" s="18">
        <f>(((11.9*LOG(F31,10))+31.4)*0.65)+28.8</f>
        <v>71.66540104938268</v>
      </c>
      <c r="G32" s="40" t="s">
        <v>365</v>
      </c>
      <c r="H32" s="10" t="s">
        <v>368</v>
      </c>
      <c r="K32" s="32"/>
      <c r="L32" s="20"/>
      <c r="M32" s="20"/>
      <c r="N32" s="20"/>
      <c r="O32" s="23"/>
      <c r="P32" s="33"/>
      <c r="Q32" s="33"/>
    </row>
    <row r="33" spans="2:17" s="2" customFormat="1" x14ac:dyDescent="0.25">
      <c r="B33" s="290"/>
      <c r="C33" s="9"/>
      <c r="D33" s="40" t="s">
        <v>450</v>
      </c>
      <c r="E33" s="40">
        <v>361015</v>
      </c>
      <c r="F33" s="18">
        <v>361015</v>
      </c>
      <c r="G33" s="40" t="s">
        <v>451</v>
      </c>
      <c r="H33" s="10"/>
      <c r="K33" s="32"/>
      <c r="L33" s="20"/>
      <c r="M33" s="20"/>
      <c r="N33" s="20"/>
      <c r="O33" s="23"/>
      <c r="P33" s="33"/>
      <c r="Q33" s="33"/>
    </row>
    <row r="34" spans="2:17" s="2" customFormat="1" x14ac:dyDescent="0.25">
      <c r="B34" s="290"/>
      <c r="C34" s="9"/>
      <c r="D34" s="40" t="s">
        <v>452</v>
      </c>
      <c r="E34" s="40">
        <v>3198</v>
      </c>
      <c r="F34" s="18">
        <v>3198</v>
      </c>
      <c r="G34" s="40" t="s">
        <v>454</v>
      </c>
      <c r="H34" s="10"/>
      <c r="K34" s="32"/>
      <c r="L34" s="20"/>
      <c r="M34" s="20"/>
      <c r="N34" s="20"/>
      <c r="O34" s="23"/>
      <c r="P34" s="33"/>
      <c r="Q34" s="33"/>
    </row>
    <row r="35" spans="2:17" s="2" customFormat="1" x14ac:dyDescent="0.25">
      <c r="B35" s="290"/>
      <c r="C35" s="9"/>
      <c r="D35" s="40" t="s">
        <v>453</v>
      </c>
      <c r="E35" s="40">
        <f>E34/E33</f>
        <v>8.858357685968727E-3</v>
      </c>
      <c r="F35" s="18">
        <f>F34/F33</f>
        <v>8.858357685968727E-3</v>
      </c>
      <c r="G35" s="40" t="s">
        <v>455</v>
      </c>
      <c r="H35" s="10"/>
      <c r="K35" s="32"/>
      <c r="L35" s="20"/>
      <c r="M35" s="20"/>
      <c r="N35" s="20"/>
      <c r="O35" s="23"/>
      <c r="P35" s="33"/>
      <c r="Q35" s="33"/>
    </row>
    <row r="36" spans="2:17" s="2" customFormat="1" x14ac:dyDescent="0.25">
      <c r="B36" s="290"/>
      <c r="C36" s="9"/>
      <c r="D36" s="40" t="s">
        <v>459</v>
      </c>
      <c r="E36" s="314">
        <f>1.795*10^-4*(E32-37)^3+2.11*10^-2*(E32-37)^2+0.5353*(E32-37)</f>
        <v>53.394819725158293</v>
      </c>
      <c r="F36" s="146">
        <f>1.795*10^-4*(F32-37)^3+2.11*10^-2*(F32-37)^2+0.5353*(F32-37)</f>
        <v>51.389492307845174</v>
      </c>
      <c r="G36" s="40" t="s">
        <v>456</v>
      </c>
      <c r="H36" s="10"/>
      <c r="K36" s="32"/>
      <c r="L36" s="20"/>
      <c r="M36" s="20"/>
      <c r="N36" s="20"/>
      <c r="O36" s="23"/>
      <c r="P36" s="33"/>
      <c r="Q36" s="33"/>
    </row>
    <row r="37" spans="2:17" s="2" customFormat="1" x14ac:dyDescent="0.25">
      <c r="B37" s="290"/>
      <c r="C37" s="9"/>
      <c r="D37" s="40" t="s">
        <v>458</v>
      </c>
      <c r="E37" s="314">
        <f>9.868*10^-4*(E32-42)^3-1.436*10^-2*(E32-42)^2+0.5118*(E32-42)</f>
        <v>30.047035425626433</v>
      </c>
      <c r="F37" s="146">
        <f>9.868*10^-4*(F32-42)^3-1.436*10^-2*(F32-42)^2+0.5118*(F32-42)</f>
        <v>28.307449069017395</v>
      </c>
      <c r="G37" s="40" t="s">
        <v>456</v>
      </c>
      <c r="H37" s="10"/>
      <c r="K37" s="32"/>
      <c r="L37" s="20"/>
      <c r="M37" s="20"/>
      <c r="N37" s="20"/>
      <c r="O37" s="23"/>
      <c r="P37" s="33"/>
      <c r="Q37" s="33"/>
    </row>
    <row r="38" spans="2:17" s="2" customFormat="1" x14ac:dyDescent="0.25">
      <c r="B38" s="290"/>
      <c r="C38" s="9"/>
      <c r="D38" s="40" t="s">
        <v>457</v>
      </c>
      <c r="E38" s="314">
        <f>100-E36-E37</f>
        <v>16.558144849215275</v>
      </c>
      <c r="F38" s="184">
        <f>100-F36-F37</f>
        <v>20.303058623137431</v>
      </c>
      <c r="G38" s="40" t="s">
        <v>456</v>
      </c>
      <c r="H38" s="10"/>
      <c r="K38" s="32"/>
      <c r="L38" s="20"/>
      <c r="M38" s="20"/>
      <c r="N38" s="20"/>
      <c r="O38" s="23"/>
      <c r="P38" s="33"/>
      <c r="Q38" s="33"/>
    </row>
    <row r="39" spans="2:17" s="2" customFormat="1" x14ac:dyDescent="0.25">
      <c r="B39" s="290"/>
      <c r="C39" s="9"/>
      <c r="D39" s="40" t="s">
        <v>460</v>
      </c>
      <c r="E39" s="315">
        <v>85</v>
      </c>
      <c r="F39" s="310">
        <v>85</v>
      </c>
      <c r="G39" s="40" t="s">
        <v>449</v>
      </c>
      <c r="H39" s="10"/>
      <c r="K39" s="32"/>
      <c r="L39" s="20"/>
      <c r="M39" s="20"/>
      <c r="N39" s="20"/>
      <c r="O39" s="23"/>
      <c r="P39" s="33"/>
      <c r="Q39" s="33"/>
    </row>
    <row r="40" spans="2:17" s="2" customFormat="1" x14ac:dyDescent="0.25">
      <c r="B40" s="290"/>
      <c r="C40" s="9"/>
      <c r="D40" s="40" t="s">
        <v>461</v>
      </c>
      <c r="E40" s="40">
        <v>85</v>
      </c>
      <c r="F40" s="18">
        <v>85</v>
      </c>
      <c r="G40" s="40" t="s">
        <v>449</v>
      </c>
      <c r="H40" s="10"/>
      <c r="K40" s="32"/>
      <c r="L40" s="20"/>
      <c r="M40" s="20"/>
      <c r="N40" s="20"/>
      <c r="O40" s="23"/>
      <c r="P40" s="33"/>
      <c r="Q40" s="33"/>
    </row>
    <row r="41" spans="2:17" s="2" customFormat="1" x14ac:dyDescent="0.25">
      <c r="B41" s="290"/>
      <c r="C41" s="9"/>
      <c r="D41" s="40" t="s">
        <v>462</v>
      </c>
      <c r="E41" s="40">
        <v>37</v>
      </c>
      <c r="F41" s="18">
        <v>37</v>
      </c>
      <c r="G41" s="40" t="s">
        <v>449</v>
      </c>
      <c r="H41" s="10"/>
      <c r="K41" s="32"/>
      <c r="L41" s="20"/>
      <c r="M41" s="20"/>
      <c r="N41" s="20"/>
      <c r="O41" s="23"/>
      <c r="P41" s="33"/>
      <c r="Q41" s="33"/>
    </row>
    <row r="42" spans="2:17" s="2" customFormat="1" x14ac:dyDescent="0.25">
      <c r="B42" s="290"/>
      <c r="C42" s="9"/>
      <c r="D42" s="40"/>
      <c r="E42" s="36">
        <f>((E36/100)*E34)*E39+((E37/100)*E34)*E40+((100/E38)*E34)*E41</f>
        <v>941429.03516567172</v>
      </c>
      <c r="F42" s="2">
        <f>((F36/100)*F34)*F39+((F37/100)*F34)*F40+((100/F38)*F34)*F41</f>
        <v>799439.08430802461</v>
      </c>
      <c r="G42" s="40" t="s">
        <v>449</v>
      </c>
      <c r="H42" s="10" t="s">
        <v>463</v>
      </c>
      <c r="K42" s="32"/>
      <c r="L42" s="20"/>
      <c r="M42" s="20"/>
      <c r="N42" s="20"/>
      <c r="O42" s="23"/>
      <c r="P42" s="33"/>
      <c r="Q42" s="33"/>
    </row>
    <row r="43" spans="2:17" s="2" customFormat="1" ht="15.75" thickBot="1" x14ac:dyDescent="0.3">
      <c r="B43" s="289"/>
      <c r="C43" s="11"/>
      <c r="D43" s="42"/>
      <c r="E43" s="305">
        <f>E42/MAX(E42:F42)</f>
        <v>1</v>
      </c>
      <c r="F43" s="308">
        <f>F42/MAX(E42:F42)</f>
        <v>0.84917615077310649</v>
      </c>
      <c r="G43" s="287" t="s">
        <v>447</v>
      </c>
      <c r="H43" s="12"/>
      <c r="K43" s="32"/>
      <c r="L43" s="20"/>
      <c r="M43" s="20"/>
      <c r="N43" s="20"/>
      <c r="O43" s="23"/>
      <c r="P43" s="33"/>
      <c r="Q43" s="33"/>
    </row>
    <row r="44" spans="2:17" x14ac:dyDescent="0.25">
      <c r="E44" s="5"/>
      <c r="F44" s="5"/>
      <c r="K44" s="32"/>
      <c r="L44" s="20"/>
      <c r="M44" s="20"/>
      <c r="N44" s="20"/>
      <c r="O44" s="23"/>
      <c r="P44" s="33"/>
      <c r="Q44" s="33"/>
    </row>
    <row r="45" spans="2:17" x14ac:dyDescent="0.25">
      <c r="E45" s="5"/>
      <c r="F45" s="5"/>
      <c r="K45" s="32"/>
      <c r="L45" s="20"/>
      <c r="M45" s="20"/>
      <c r="N45" s="20"/>
      <c r="O45" s="23"/>
      <c r="P45" s="33"/>
      <c r="Q45" s="33"/>
    </row>
    <row r="46" spans="2:17" x14ac:dyDescent="0.25">
      <c r="K46" s="32"/>
      <c r="L46" s="20"/>
      <c r="M46" s="20"/>
      <c r="N46" s="20"/>
      <c r="O46" s="23"/>
      <c r="P46" s="33"/>
      <c r="Q46" s="33"/>
    </row>
    <row r="47" spans="2:17" s="2" customFormat="1" x14ac:dyDescent="0.25">
      <c r="K47" s="32"/>
      <c r="L47" s="20"/>
      <c r="M47" s="20"/>
      <c r="N47" s="20"/>
      <c r="O47" s="23"/>
      <c r="P47" s="33"/>
      <c r="Q47" s="33"/>
    </row>
    <row r="48" spans="2:17" x14ac:dyDescent="0.25">
      <c r="K48" s="32"/>
      <c r="L48" s="20"/>
      <c r="M48" s="20"/>
      <c r="N48" s="20"/>
      <c r="O48" s="23"/>
      <c r="P48" s="33"/>
      <c r="Q48" s="33"/>
    </row>
    <row r="49" spans="5:17" x14ac:dyDescent="0.25">
      <c r="E49" s="5"/>
      <c r="F49" s="5"/>
      <c r="K49" s="32"/>
      <c r="L49" s="20"/>
      <c r="M49" s="20"/>
      <c r="N49" s="20"/>
      <c r="O49" s="23"/>
      <c r="P49" s="33"/>
      <c r="Q49" s="33"/>
    </row>
    <row r="50" spans="5:17" x14ac:dyDescent="0.25">
      <c r="E50" s="5"/>
      <c r="F50" s="5"/>
      <c r="K50" s="32"/>
      <c r="L50" s="20"/>
      <c r="M50" s="20"/>
      <c r="N50" s="20"/>
      <c r="O50" s="23"/>
      <c r="P50" s="33"/>
      <c r="Q50" s="33"/>
    </row>
    <row r="51" spans="5:17" x14ac:dyDescent="0.25">
      <c r="E51" s="5"/>
      <c r="F51" s="5"/>
      <c r="K51" s="32"/>
      <c r="L51" s="20"/>
      <c r="M51" s="20"/>
      <c r="N51" s="20"/>
      <c r="O51" s="23"/>
      <c r="P51" s="33"/>
      <c r="Q51" s="33"/>
    </row>
    <row r="52" spans="5:17" s="2" customFormat="1" x14ac:dyDescent="0.25">
      <c r="E52" s="5"/>
      <c r="F52" s="5"/>
      <c r="K52" s="32"/>
      <c r="L52" s="20"/>
      <c r="M52" s="20"/>
      <c r="N52" s="20"/>
      <c r="O52" s="23"/>
      <c r="P52" s="33"/>
      <c r="Q52" s="33"/>
    </row>
    <row r="53" spans="5:17" x14ac:dyDescent="0.25">
      <c r="E53" s="5"/>
      <c r="F53" s="5"/>
      <c r="K53" s="32"/>
      <c r="L53" s="20"/>
      <c r="M53" s="20"/>
      <c r="N53" s="20"/>
      <c r="O53" s="23"/>
      <c r="P53" s="33"/>
      <c r="Q53" s="33"/>
    </row>
    <row r="54" spans="5:17" x14ac:dyDescent="0.25">
      <c r="E54" s="5"/>
      <c r="F54" s="5"/>
      <c r="K54" s="32"/>
      <c r="L54" s="20"/>
      <c r="M54" s="20"/>
      <c r="N54" s="20"/>
      <c r="O54" s="23"/>
      <c r="P54" s="33"/>
      <c r="Q54" s="33"/>
    </row>
    <row r="55" spans="5:17" x14ac:dyDescent="0.25">
      <c r="E55" s="5"/>
      <c r="F55" s="5"/>
      <c r="K55" s="32"/>
      <c r="L55" s="20"/>
      <c r="M55" s="20"/>
      <c r="N55" s="20"/>
      <c r="O55" s="23"/>
      <c r="P55" s="33"/>
      <c r="Q55" s="33"/>
    </row>
    <row r="56" spans="5:17" x14ac:dyDescent="0.25">
      <c r="E56" s="5"/>
      <c r="F56" s="5"/>
      <c r="K56" s="32"/>
      <c r="L56" s="20"/>
      <c r="M56" s="20"/>
      <c r="N56" s="20"/>
      <c r="O56" s="23"/>
      <c r="P56" s="33"/>
      <c r="Q56" s="33"/>
    </row>
    <row r="57" spans="5:17" s="2" customFormat="1" x14ac:dyDescent="0.25">
      <c r="E57" s="5"/>
      <c r="F57" s="5"/>
      <c r="K57" s="32"/>
      <c r="L57" s="20"/>
      <c r="M57" s="20"/>
      <c r="N57" s="20"/>
      <c r="O57" s="23"/>
      <c r="P57" s="33"/>
      <c r="Q57" s="33"/>
    </row>
    <row r="58" spans="5:17" x14ac:dyDescent="0.25">
      <c r="E58" s="5"/>
      <c r="F58" s="5"/>
      <c r="K58" s="32"/>
      <c r="L58" s="20"/>
      <c r="M58" s="20"/>
      <c r="N58" s="20"/>
      <c r="O58" s="23"/>
      <c r="P58" s="33"/>
      <c r="Q58" s="33"/>
    </row>
    <row r="59" spans="5:17" x14ac:dyDescent="0.25">
      <c r="E59" s="5"/>
      <c r="F59" s="5"/>
      <c r="K59" s="32"/>
      <c r="L59" s="20"/>
      <c r="M59" s="20"/>
      <c r="N59" s="20"/>
      <c r="O59" s="23"/>
      <c r="P59" s="33"/>
      <c r="Q59" s="33"/>
    </row>
    <row r="60" spans="5:17" x14ac:dyDescent="0.25">
      <c r="E60" s="5"/>
      <c r="F60" s="5"/>
      <c r="K60" s="32"/>
      <c r="L60" s="20"/>
      <c r="M60" s="20"/>
      <c r="N60" s="20"/>
      <c r="O60" s="23"/>
      <c r="P60" s="33"/>
      <c r="Q60" s="33"/>
    </row>
    <row r="61" spans="5:17" x14ac:dyDescent="0.25">
      <c r="E61" s="5"/>
      <c r="F61" s="5"/>
      <c r="K61" s="32"/>
      <c r="L61" s="20"/>
      <c r="M61" s="20"/>
      <c r="N61" s="20"/>
      <c r="O61" s="23"/>
      <c r="P61" s="33"/>
      <c r="Q61" s="33"/>
    </row>
    <row r="62" spans="5:17" s="2" customFormat="1" x14ac:dyDescent="0.25">
      <c r="E62" s="5"/>
      <c r="F62" s="5"/>
      <c r="K62" s="32"/>
      <c r="L62" s="20"/>
      <c r="M62" s="20"/>
      <c r="N62" s="20"/>
      <c r="O62" s="23"/>
      <c r="P62" s="33"/>
      <c r="Q62" s="33"/>
    </row>
    <row r="63" spans="5:17" x14ac:dyDescent="0.25">
      <c r="E63" s="5"/>
      <c r="F63" s="5"/>
      <c r="K63" s="32"/>
      <c r="L63" s="20"/>
      <c r="M63" s="20"/>
      <c r="N63" s="20"/>
      <c r="O63" s="23"/>
      <c r="P63" s="33"/>
      <c r="Q63" s="33"/>
    </row>
    <row r="64" spans="5:17" x14ac:dyDescent="0.25">
      <c r="E64" s="5"/>
      <c r="F64" s="5"/>
      <c r="K64" s="32"/>
      <c r="L64" s="20"/>
      <c r="M64" s="20"/>
      <c r="N64" s="20"/>
      <c r="O64" s="23"/>
      <c r="P64" s="33"/>
      <c r="Q64" s="33"/>
    </row>
    <row r="65" spans="3:24" x14ac:dyDescent="0.25">
      <c r="E65" s="5"/>
      <c r="F65" s="5"/>
      <c r="K65" s="32"/>
      <c r="L65" s="20"/>
      <c r="M65" s="20"/>
      <c r="N65" s="20"/>
      <c r="O65" s="23"/>
      <c r="P65" s="33"/>
      <c r="Q65" s="33"/>
    </row>
    <row r="66" spans="3:24" x14ac:dyDescent="0.25">
      <c r="E66" s="5"/>
      <c r="F66" s="5"/>
      <c r="K66" s="32"/>
      <c r="L66" s="20"/>
      <c r="M66" s="20"/>
      <c r="N66" s="20"/>
      <c r="O66" s="23"/>
      <c r="P66" s="33"/>
      <c r="Q66" s="33"/>
    </row>
    <row r="67" spans="3:24" s="2" customFormat="1" x14ac:dyDescent="0.25">
      <c r="E67" s="5"/>
      <c r="F67" s="5"/>
      <c r="K67" s="32"/>
      <c r="L67" s="20"/>
      <c r="M67" s="20"/>
      <c r="N67" s="20"/>
      <c r="O67" s="23"/>
      <c r="P67" s="33"/>
      <c r="Q67" s="33"/>
    </row>
    <row r="68" spans="3:24" x14ac:dyDescent="0.25">
      <c r="E68" s="5"/>
      <c r="F68" s="5"/>
      <c r="K68" s="32"/>
      <c r="L68" s="20"/>
      <c r="M68" s="20"/>
      <c r="N68" s="20"/>
      <c r="O68" s="23"/>
      <c r="P68" s="33"/>
      <c r="Q68" s="33"/>
    </row>
    <row r="69" spans="3:24" x14ac:dyDescent="0.25">
      <c r="E69" s="5"/>
      <c r="F69" s="5"/>
      <c r="K69" s="32"/>
      <c r="L69" s="20"/>
      <c r="M69" s="20"/>
      <c r="N69" s="20"/>
      <c r="O69" s="23"/>
      <c r="P69" s="33"/>
      <c r="Q69" s="33"/>
    </row>
    <row r="70" spans="3:24" x14ac:dyDescent="0.25">
      <c r="E70" s="5"/>
      <c r="F70" s="5"/>
      <c r="K70" s="32"/>
      <c r="L70" s="20"/>
      <c r="M70" s="20"/>
      <c r="N70" s="20"/>
      <c r="O70" s="23"/>
      <c r="P70" s="20"/>
      <c r="Q70" s="20"/>
    </row>
    <row r="71" spans="3:24" x14ac:dyDescent="0.25">
      <c r="E71" s="5"/>
      <c r="F71" s="5"/>
      <c r="K71" s="32"/>
      <c r="L71" s="20"/>
      <c r="M71" s="20"/>
      <c r="N71" s="20"/>
      <c r="O71" s="23"/>
      <c r="P71" s="20"/>
      <c r="Q71" s="20"/>
      <c r="W71">
        <v>182</v>
      </c>
      <c r="X71">
        <v>534</v>
      </c>
    </row>
    <row r="72" spans="3:24" s="2" customFormat="1" x14ac:dyDescent="0.25">
      <c r="E72" s="5"/>
      <c r="F72" s="5"/>
      <c r="K72" s="32"/>
      <c r="L72" s="20"/>
      <c r="M72" s="20"/>
      <c r="N72" s="20"/>
      <c r="O72" s="23"/>
      <c r="P72" s="20"/>
      <c r="Q72" s="20"/>
    </row>
    <row r="73" spans="3:24" x14ac:dyDescent="0.25">
      <c r="E73" s="5"/>
      <c r="F73" s="5"/>
      <c r="K73" s="32"/>
      <c r="L73" s="20"/>
      <c r="M73" s="20"/>
      <c r="N73" s="20"/>
      <c r="O73" s="23"/>
      <c r="P73" s="20"/>
      <c r="Q73" s="20"/>
    </row>
    <row r="74" spans="3:24" x14ac:dyDescent="0.25">
      <c r="E74" s="5"/>
      <c r="F74" s="5"/>
      <c r="K74" s="9"/>
      <c r="L74" s="9"/>
      <c r="M74" s="9"/>
      <c r="N74" s="9"/>
      <c r="O74" s="9"/>
      <c r="P74" s="9"/>
      <c r="Q74" s="9"/>
      <c r="W74">
        <v>65</v>
      </c>
    </row>
    <row r="75" spans="3:24" x14ac:dyDescent="0.25">
      <c r="E75" s="5"/>
      <c r="F75" s="5"/>
      <c r="K75" s="9"/>
      <c r="L75" s="9"/>
      <c r="M75" s="9"/>
      <c r="N75" s="9"/>
      <c r="O75" s="9"/>
      <c r="P75" s="9"/>
      <c r="Q75" s="9"/>
    </row>
    <row r="76" spans="3:24" x14ac:dyDescent="0.25">
      <c r="E76" s="5"/>
      <c r="F76" s="5"/>
      <c r="K76" s="9"/>
      <c r="L76" s="9"/>
      <c r="M76" s="9"/>
      <c r="N76" s="9"/>
      <c r="O76" s="9"/>
      <c r="P76" s="9"/>
      <c r="Q76" s="9"/>
    </row>
    <row r="77" spans="3:24" x14ac:dyDescent="0.25">
      <c r="C77" s="21"/>
      <c r="D77" s="21"/>
      <c r="E77" s="22"/>
      <c r="F77" s="22"/>
      <c r="G77" s="21"/>
      <c r="H77" s="21"/>
      <c r="I77" s="21"/>
    </row>
    <row r="78" spans="3:24" x14ac:dyDescent="0.25">
      <c r="E78" s="5"/>
      <c r="F78" s="5"/>
    </row>
  </sheetData>
  <mergeCells count="5">
    <mergeCell ref="B31:B32"/>
    <mergeCell ref="E1:F1"/>
    <mergeCell ref="B3:B26"/>
    <mergeCell ref="B27:B30"/>
    <mergeCell ref="B1:D1"/>
  </mergeCell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27"/>
  <sheetViews>
    <sheetView zoomScale="130" zoomScaleNormal="130" workbookViewId="0">
      <selection activeCell="C11" sqref="C11:C12"/>
    </sheetView>
  </sheetViews>
  <sheetFormatPr defaultRowHeight="15" x14ac:dyDescent="0.25"/>
  <cols>
    <col min="1" max="1" width="3" style="2" customWidth="1"/>
    <col min="2" max="2" width="17.5703125" style="2" customWidth="1"/>
    <col min="3" max="3" width="55.42578125" style="2" customWidth="1"/>
    <col min="4" max="4" width="62.140625" style="2" customWidth="1"/>
    <col min="5" max="6" width="11.5703125" style="2" customWidth="1"/>
    <col min="7" max="7" width="36.5703125" style="2" customWidth="1"/>
    <col min="8" max="8" width="186.140625" style="2" customWidth="1"/>
    <col min="9" max="16384" width="9.140625" style="2"/>
  </cols>
  <sheetData>
    <row r="1" spans="2:8" ht="15.75" thickBot="1" x14ac:dyDescent="0.3">
      <c r="B1" s="618" t="s">
        <v>492</v>
      </c>
      <c r="C1" s="623"/>
      <c r="D1" s="619"/>
      <c r="E1" s="618" t="s">
        <v>63</v>
      </c>
      <c r="F1" s="619"/>
    </row>
    <row r="2" spans="2:8" ht="15.75" thickBot="1" x14ac:dyDescent="0.3">
      <c r="B2" s="53" t="s">
        <v>1</v>
      </c>
      <c r="C2" s="54" t="s">
        <v>285</v>
      </c>
      <c r="D2" s="55" t="s">
        <v>286</v>
      </c>
      <c r="E2" s="244" t="s">
        <v>53</v>
      </c>
      <c r="F2" s="56" t="s">
        <v>54</v>
      </c>
      <c r="G2" s="54" t="s">
        <v>242</v>
      </c>
      <c r="H2" s="57" t="s">
        <v>298</v>
      </c>
    </row>
    <row r="3" spans="2:8" x14ac:dyDescent="0.25">
      <c r="B3" s="608" t="s">
        <v>274</v>
      </c>
      <c r="C3" s="34" t="s">
        <v>107</v>
      </c>
      <c r="D3" s="7" t="s">
        <v>369</v>
      </c>
      <c r="E3" s="41">
        <v>60</v>
      </c>
      <c r="F3" s="26">
        <v>80</v>
      </c>
      <c r="G3" s="34" t="s">
        <v>115</v>
      </c>
      <c r="H3" s="8" t="s">
        <v>111</v>
      </c>
    </row>
    <row r="4" spans="2:8" x14ac:dyDescent="0.25">
      <c r="B4" s="606"/>
      <c r="C4" s="36" t="s">
        <v>108</v>
      </c>
      <c r="D4" s="9" t="s">
        <v>370</v>
      </c>
      <c r="E4" s="40">
        <v>70</v>
      </c>
      <c r="F4" s="16">
        <v>80</v>
      </c>
      <c r="G4" s="36" t="s">
        <v>115</v>
      </c>
      <c r="H4" s="10" t="s">
        <v>112</v>
      </c>
    </row>
    <row r="5" spans="2:8" x14ac:dyDescent="0.25">
      <c r="B5" s="606"/>
      <c r="C5" s="36" t="s">
        <v>109</v>
      </c>
      <c r="D5" s="9" t="s">
        <v>371</v>
      </c>
      <c r="E5" s="40">
        <v>70</v>
      </c>
      <c r="F5" s="16">
        <v>80</v>
      </c>
      <c r="G5" s="36" t="s">
        <v>115</v>
      </c>
      <c r="H5" s="10" t="s">
        <v>113</v>
      </c>
    </row>
    <row r="6" spans="2:8" x14ac:dyDescent="0.25">
      <c r="B6" s="606"/>
      <c r="C6" s="36" t="s">
        <v>110</v>
      </c>
      <c r="D6" s="9" t="s">
        <v>372</v>
      </c>
      <c r="E6" s="40">
        <v>50</v>
      </c>
      <c r="F6" s="16">
        <v>80</v>
      </c>
      <c r="G6" s="36" t="s">
        <v>115</v>
      </c>
      <c r="H6" s="10" t="s">
        <v>114</v>
      </c>
    </row>
    <row r="7" spans="2:8" ht="16.5" customHeight="1" x14ac:dyDescent="0.25">
      <c r="B7" s="606"/>
      <c r="C7" s="36" t="s">
        <v>18</v>
      </c>
      <c r="D7" s="9" t="s">
        <v>18</v>
      </c>
      <c r="E7" s="40">
        <v>3</v>
      </c>
      <c r="F7" s="16">
        <v>5</v>
      </c>
      <c r="G7" s="36" t="s">
        <v>258</v>
      </c>
      <c r="H7" s="10" t="s">
        <v>275</v>
      </c>
    </row>
    <row r="8" spans="2:8" ht="15.75" customHeight="1" thickBot="1" x14ac:dyDescent="0.3">
      <c r="B8" s="606"/>
      <c r="C8" s="36" t="s">
        <v>276</v>
      </c>
      <c r="D8" s="9" t="s">
        <v>373</v>
      </c>
      <c r="E8" s="40">
        <v>3</v>
      </c>
      <c r="F8" s="16">
        <v>5</v>
      </c>
      <c r="G8" s="36" t="s">
        <v>258</v>
      </c>
      <c r="H8" s="10" t="s">
        <v>277</v>
      </c>
    </row>
    <row r="9" spans="2:8" ht="15.75" customHeight="1" x14ac:dyDescent="0.25">
      <c r="B9" s="608" t="s">
        <v>278</v>
      </c>
      <c r="C9" s="622" t="s">
        <v>11</v>
      </c>
      <c r="D9" s="7" t="s">
        <v>427</v>
      </c>
      <c r="E9" s="41">
        <v>10986</v>
      </c>
      <c r="F9" s="26">
        <v>10986</v>
      </c>
      <c r="G9" s="7" t="s">
        <v>426</v>
      </c>
      <c r="H9" s="34"/>
    </row>
    <row r="10" spans="2:8" x14ac:dyDescent="0.25">
      <c r="B10" s="606"/>
      <c r="C10" s="621"/>
      <c r="D10" s="9" t="s">
        <v>374</v>
      </c>
      <c r="E10" s="40">
        <v>11</v>
      </c>
      <c r="F10" s="16">
        <v>5</v>
      </c>
      <c r="G10" s="9" t="s">
        <v>280</v>
      </c>
      <c r="H10" s="36" t="s">
        <v>279</v>
      </c>
    </row>
    <row r="11" spans="2:8" x14ac:dyDescent="0.25">
      <c r="B11" s="606"/>
      <c r="C11" s="621" t="s">
        <v>19</v>
      </c>
      <c r="D11" s="9" t="s">
        <v>425</v>
      </c>
      <c r="E11" s="40">
        <v>1503990</v>
      </c>
      <c r="F11" s="16">
        <v>1503990</v>
      </c>
      <c r="G11" s="9" t="s">
        <v>426</v>
      </c>
      <c r="H11" s="36"/>
    </row>
    <row r="12" spans="2:8" x14ac:dyDescent="0.25">
      <c r="B12" s="606"/>
      <c r="C12" s="621"/>
      <c r="D12" s="9" t="s">
        <v>375</v>
      </c>
      <c r="E12" s="40">
        <v>0</v>
      </c>
      <c r="F12" s="16">
        <v>0</v>
      </c>
      <c r="G12" s="9" t="s">
        <v>280</v>
      </c>
      <c r="H12" s="36" t="s">
        <v>281</v>
      </c>
    </row>
    <row r="13" spans="2:8" x14ac:dyDescent="0.25">
      <c r="B13" s="606"/>
      <c r="C13" s="621" t="s">
        <v>20</v>
      </c>
      <c r="D13" s="9" t="s">
        <v>428</v>
      </c>
      <c r="E13" s="40">
        <v>42219</v>
      </c>
      <c r="F13" s="16">
        <v>42219</v>
      </c>
      <c r="G13" s="9" t="s">
        <v>426</v>
      </c>
      <c r="H13" s="36"/>
    </row>
    <row r="14" spans="2:8" x14ac:dyDescent="0.25">
      <c r="B14" s="606"/>
      <c r="C14" s="621"/>
      <c r="D14" s="9" t="s">
        <v>376</v>
      </c>
      <c r="E14" s="40">
        <v>5</v>
      </c>
      <c r="F14" s="16">
        <v>1</v>
      </c>
      <c r="G14" s="9" t="s">
        <v>280</v>
      </c>
      <c r="H14" s="36" t="s">
        <v>282</v>
      </c>
    </row>
    <row r="15" spans="2:8" x14ac:dyDescent="0.25">
      <c r="B15" s="606"/>
      <c r="C15" s="621" t="s">
        <v>116</v>
      </c>
      <c r="D15" s="9" t="s">
        <v>429</v>
      </c>
      <c r="E15" s="40">
        <v>6000</v>
      </c>
      <c r="F15" s="16">
        <v>6000</v>
      </c>
      <c r="G15" s="9" t="s">
        <v>426</v>
      </c>
      <c r="H15" s="36"/>
    </row>
    <row r="16" spans="2:8" ht="14.25" customHeight="1" x14ac:dyDescent="0.25">
      <c r="B16" s="606"/>
      <c r="C16" s="621"/>
      <c r="D16" s="9" t="s">
        <v>377</v>
      </c>
      <c r="E16" s="40">
        <v>11</v>
      </c>
      <c r="F16" s="16">
        <v>5</v>
      </c>
      <c r="G16" s="9" t="s">
        <v>121</v>
      </c>
      <c r="H16" s="36" t="s">
        <v>118</v>
      </c>
    </row>
    <row r="17" spans="2:8" ht="14.25" customHeight="1" x14ac:dyDescent="0.25">
      <c r="B17" s="606"/>
      <c r="C17" s="621" t="s">
        <v>283</v>
      </c>
      <c r="D17" s="9" t="s">
        <v>431</v>
      </c>
      <c r="E17" s="40">
        <v>1000</v>
      </c>
      <c r="F17" s="16">
        <v>1000</v>
      </c>
      <c r="G17" s="9" t="s">
        <v>426</v>
      </c>
      <c r="H17" s="36"/>
    </row>
    <row r="18" spans="2:8" x14ac:dyDescent="0.25">
      <c r="B18" s="606"/>
      <c r="C18" s="621"/>
      <c r="D18" s="9" t="s">
        <v>327</v>
      </c>
      <c r="E18" s="40">
        <v>4</v>
      </c>
      <c r="F18" s="16">
        <v>5</v>
      </c>
      <c r="G18" s="9" t="s">
        <v>122</v>
      </c>
      <c r="H18" s="36" t="s">
        <v>119</v>
      </c>
    </row>
    <row r="19" spans="2:8" x14ac:dyDescent="0.25">
      <c r="B19" s="606"/>
      <c r="C19" s="621" t="s">
        <v>117</v>
      </c>
      <c r="D19" s="9" t="s">
        <v>430</v>
      </c>
      <c r="E19" s="40">
        <v>2000</v>
      </c>
      <c r="F19" s="16">
        <v>2000</v>
      </c>
      <c r="G19" s="9" t="s">
        <v>426</v>
      </c>
      <c r="H19" s="36"/>
    </row>
    <row r="20" spans="2:8" x14ac:dyDescent="0.25">
      <c r="B20" s="606"/>
      <c r="C20" s="621"/>
      <c r="D20" s="9" t="s">
        <v>327</v>
      </c>
      <c r="E20" s="40">
        <v>3</v>
      </c>
      <c r="F20" s="16">
        <v>5</v>
      </c>
      <c r="G20" s="9" t="s">
        <v>122</v>
      </c>
      <c r="H20" s="36" t="s">
        <v>120</v>
      </c>
    </row>
    <row r="21" spans="2:8" x14ac:dyDescent="0.25">
      <c r="B21" s="606"/>
      <c r="C21" s="286"/>
      <c r="D21" s="9"/>
      <c r="E21" s="40">
        <f>'Before Scenario'!F50+'Before Scenario'!F51+'Before Scenario'!F52+'Before Scenario'!F53+'Before Scenario'!F54+'Before Scenario'!F55</f>
        <v>411941</v>
      </c>
      <c r="F21" s="16">
        <f>'After Scenario'!F50+'After Scenario'!F51+'After Scenario'!F52+'After Scenario'!F53+'After Scenario'!F54+'After Scenario'!F55</f>
        <v>147149</v>
      </c>
      <c r="G21" s="1" t="s">
        <v>449</v>
      </c>
      <c r="H21" s="36" t="s">
        <v>464</v>
      </c>
    </row>
    <row r="22" spans="2:8" ht="15.75" thickBot="1" x14ac:dyDescent="0.3">
      <c r="B22" s="607"/>
      <c r="C22" s="287"/>
      <c r="D22" s="11"/>
      <c r="E22" s="42">
        <f>E21/MAX(E21:F21)</f>
        <v>1</v>
      </c>
      <c r="F22" s="313">
        <f>F21/MAX(E21:F21)</f>
        <v>0.35720892069495391</v>
      </c>
      <c r="G22" s="11"/>
      <c r="H22" s="35" t="s">
        <v>447</v>
      </c>
    </row>
    <row r="23" spans="2:8" ht="15.75" customHeight="1" thickBot="1" x14ac:dyDescent="0.3">
      <c r="B23" s="312" t="s">
        <v>432</v>
      </c>
      <c r="C23" s="15" t="s">
        <v>124</v>
      </c>
      <c r="D23" s="35" t="s">
        <v>378</v>
      </c>
      <c r="E23" s="42">
        <v>20</v>
      </c>
      <c r="F23" s="17">
        <v>0</v>
      </c>
      <c r="G23" s="11" t="s">
        <v>115</v>
      </c>
      <c r="H23" s="35" t="s">
        <v>125</v>
      </c>
    </row>
    <row r="24" spans="2:8" ht="14.25" customHeight="1" x14ac:dyDescent="0.25">
      <c r="B24" s="620" t="s">
        <v>128</v>
      </c>
      <c r="C24" s="36" t="s">
        <v>126</v>
      </c>
      <c r="D24" s="9" t="s">
        <v>379</v>
      </c>
      <c r="E24" s="40">
        <v>50</v>
      </c>
      <c r="F24" s="16">
        <v>90</v>
      </c>
      <c r="G24" s="36" t="s">
        <v>115</v>
      </c>
      <c r="H24" s="10" t="s">
        <v>129</v>
      </c>
    </row>
    <row r="25" spans="2:8" ht="15.75" thickBot="1" x14ac:dyDescent="0.3">
      <c r="B25" s="416"/>
      <c r="C25" s="35" t="s">
        <v>127</v>
      </c>
      <c r="D25" s="11" t="s">
        <v>380</v>
      </c>
      <c r="E25" s="42">
        <v>20</v>
      </c>
      <c r="F25" s="17">
        <v>50</v>
      </c>
      <c r="G25" s="35" t="s">
        <v>115</v>
      </c>
      <c r="H25" s="12" t="s">
        <v>130</v>
      </c>
    </row>
    <row r="26" spans="2:8" ht="14.25" customHeight="1" x14ac:dyDescent="0.25">
      <c r="B26" s="601" t="s">
        <v>284</v>
      </c>
      <c r="C26" s="34" t="s">
        <v>131</v>
      </c>
      <c r="D26" s="13" t="s">
        <v>327</v>
      </c>
      <c r="E26" s="41">
        <v>3</v>
      </c>
      <c r="F26" s="26">
        <v>4</v>
      </c>
      <c r="G26" s="34" t="s">
        <v>258</v>
      </c>
      <c r="H26" s="8" t="s">
        <v>132</v>
      </c>
    </row>
    <row r="27" spans="2:8" x14ac:dyDescent="0.25">
      <c r="B27" s="602"/>
      <c r="C27" s="36" t="s">
        <v>133</v>
      </c>
      <c r="D27" s="14" t="s">
        <v>327</v>
      </c>
      <c r="E27" s="40">
        <v>3</v>
      </c>
      <c r="F27" s="16">
        <v>4</v>
      </c>
      <c r="G27" s="36" t="s">
        <v>258</v>
      </c>
      <c r="H27" s="10" t="s">
        <v>134</v>
      </c>
    </row>
    <row r="28" spans="2:8" ht="14.25" customHeight="1" x14ac:dyDescent="0.25">
      <c r="B28" s="602"/>
      <c r="C28" s="36" t="s">
        <v>135</v>
      </c>
      <c r="D28" s="14" t="s">
        <v>327</v>
      </c>
      <c r="E28" s="40">
        <v>3</v>
      </c>
      <c r="F28" s="16">
        <v>4</v>
      </c>
      <c r="G28" s="36" t="s">
        <v>258</v>
      </c>
      <c r="H28" s="10" t="s">
        <v>134</v>
      </c>
    </row>
    <row r="29" spans="2:8" ht="15" customHeight="1" x14ac:dyDescent="0.25">
      <c r="B29" s="602"/>
      <c r="C29" s="36" t="s">
        <v>136</v>
      </c>
      <c r="D29" s="14" t="s">
        <v>327</v>
      </c>
      <c r="E29" s="40">
        <v>3</v>
      </c>
      <c r="F29" s="16">
        <v>4</v>
      </c>
      <c r="G29" s="36" t="s">
        <v>258</v>
      </c>
      <c r="H29" s="10" t="s">
        <v>137</v>
      </c>
    </row>
    <row r="30" spans="2:8" x14ac:dyDescent="0.25">
      <c r="B30" s="602"/>
      <c r="C30" s="36" t="s">
        <v>138</v>
      </c>
      <c r="D30" s="14" t="s">
        <v>327</v>
      </c>
      <c r="E30" s="40">
        <v>60</v>
      </c>
      <c r="F30" s="16">
        <v>80</v>
      </c>
      <c r="G30" s="36" t="s">
        <v>115</v>
      </c>
      <c r="H30" s="10" t="s">
        <v>139</v>
      </c>
    </row>
    <row r="31" spans="2:8" x14ac:dyDescent="0.25">
      <c r="B31" s="602"/>
      <c r="C31" s="36" t="s">
        <v>140</v>
      </c>
      <c r="D31" s="14" t="s">
        <v>327</v>
      </c>
      <c r="E31" s="40">
        <v>60</v>
      </c>
      <c r="F31" s="16">
        <v>80</v>
      </c>
      <c r="G31" s="36" t="s">
        <v>115</v>
      </c>
      <c r="H31" s="10" t="s">
        <v>141</v>
      </c>
    </row>
    <row r="32" spans="2:8" x14ac:dyDescent="0.25">
      <c r="B32" s="602"/>
      <c r="C32" s="36" t="s">
        <v>142</v>
      </c>
      <c r="D32" s="14" t="s">
        <v>327</v>
      </c>
      <c r="E32" s="40">
        <v>3</v>
      </c>
      <c r="F32" s="16">
        <v>4</v>
      </c>
      <c r="G32" s="36" t="s">
        <v>258</v>
      </c>
      <c r="H32" s="10" t="s">
        <v>143</v>
      </c>
    </row>
    <row r="33" spans="2:8" x14ac:dyDescent="0.25">
      <c r="B33" s="602"/>
      <c r="C33" s="36" t="s">
        <v>144</v>
      </c>
      <c r="D33" s="14" t="s">
        <v>327</v>
      </c>
      <c r="E33" s="40">
        <v>60</v>
      </c>
      <c r="F33" s="16">
        <v>80</v>
      </c>
      <c r="G33" s="36" t="s">
        <v>115</v>
      </c>
      <c r="H33" s="10" t="s">
        <v>145</v>
      </c>
    </row>
    <row r="34" spans="2:8" x14ac:dyDescent="0.25">
      <c r="B34" s="602"/>
      <c r="C34" s="36" t="s">
        <v>146</v>
      </c>
      <c r="D34" s="14" t="s">
        <v>327</v>
      </c>
      <c r="E34" s="40">
        <v>3</v>
      </c>
      <c r="F34" s="16">
        <v>4</v>
      </c>
      <c r="G34" s="36" t="s">
        <v>258</v>
      </c>
      <c r="H34" s="10" t="s">
        <v>147</v>
      </c>
    </row>
    <row r="35" spans="2:8" x14ac:dyDescent="0.25">
      <c r="B35" s="602"/>
      <c r="C35" s="36" t="s">
        <v>148</v>
      </c>
      <c r="D35" s="14" t="s">
        <v>327</v>
      </c>
      <c r="E35" s="40">
        <v>3</v>
      </c>
      <c r="F35" s="16">
        <v>4</v>
      </c>
      <c r="G35" s="36" t="s">
        <v>258</v>
      </c>
      <c r="H35" s="10" t="s">
        <v>149</v>
      </c>
    </row>
    <row r="36" spans="2:8" x14ac:dyDescent="0.25">
      <c r="B36" s="602"/>
      <c r="C36" s="36" t="s">
        <v>150</v>
      </c>
      <c r="D36" s="14" t="s">
        <v>327</v>
      </c>
      <c r="E36" s="40">
        <v>60</v>
      </c>
      <c r="F36" s="16">
        <v>80</v>
      </c>
      <c r="G36" s="36" t="s">
        <v>115</v>
      </c>
      <c r="H36" s="10" t="s">
        <v>151</v>
      </c>
    </row>
    <row r="37" spans="2:8" ht="15.75" thickBot="1" x14ac:dyDescent="0.3">
      <c r="B37" s="603"/>
      <c r="C37" s="35" t="s">
        <v>152</v>
      </c>
      <c r="D37" s="15" t="s">
        <v>327</v>
      </c>
      <c r="E37" s="42">
        <v>3</v>
      </c>
      <c r="F37" s="17">
        <v>4</v>
      </c>
      <c r="G37" s="35" t="s">
        <v>258</v>
      </c>
      <c r="H37" s="12" t="s">
        <v>153</v>
      </c>
    </row>
    <row r="120" spans="2:5" x14ac:dyDescent="0.25">
      <c r="B120" s="28"/>
      <c r="C120" s="28"/>
      <c r="D120" s="28"/>
      <c r="E120" s="28"/>
    </row>
    <row r="121" spans="2:5" x14ac:dyDescent="0.25">
      <c r="B121" s="28"/>
      <c r="C121" s="28"/>
      <c r="D121" s="28"/>
      <c r="E121" s="28"/>
    </row>
    <row r="122" spans="2:5" x14ac:dyDescent="0.25">
      <c r="B122" s="28"/>
      <c r="C122" s="28"/>
      <c r="D122" s="28"/>
      <c r="E122" s="28"/>
    </row>
    <row r="123" spans="2:5" x14ac:dyDescent="0.25">
      <c r="B123" s="28"/>
      <c r="C123" s="28"/>
      <c r="D123" s="28"/>
      <c r="E123" s="28"/>
    </row>
    <row r="124" spans="2:5" x14ac:dyDescent="0.25">
      <c r="B124" s="28"/>
      <c r="C124" s="28"/>
      <c r="D124" s="28"/>
      <c r="E124" s="28"/>
    </row>
    <row r="125" spans="2:5" x14ac:dyDescent="0.25">
      <c r="B125" s="28"/>
      <c r="C125" s="28"/>
      <c r="D125" s="28"/>
      <c r="E125" s="28"/>
    </row>
    <row r="126" spans="2:5" x14ac:dyDescent="0.25">
      <c r="B126" s="28"/>
      <c r="C126" s="28"/>
      <c r="D126" s="28"/>
      <c r="E126" s="28"/>
    </row>
    <row r="127" spans="2:5" x14ac:dyDescent="0.25">
      <c r="B127" s="28"/>
      <c r="C127" s="28"/>
      <c r="D127" s="28"/>
      <c r="E127" s="28"/>
    </row>
  </sheetData>
  <mergeCells count="12">
    <mergeCell ref="E1:F1"/>
    <mergeCell ref="B24:B25"/>
    <mergeCell ref="B26:B37"/>
    <mergeCell ref="B3:B8"/>
    <mergeCell ref="C11:C12"/>
    <mergeCell ref="C9:C10"/>
    <mergeCell ref="C13:C14"/>
    <mergeCell ref="C15:C16"/>
    <mergeCell ref="C19:C20"/>
    <mergeCell ref="C17:C18"/>
    <mergeCell ref="B9:B22"/>
    <mergeCell ref="B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46"/>
  <sheetViews>
    <sheetView zoomScale="130" zoomScaleNormal="130" workbookViewId="0">
      <selection activeCell="C5" sqref="C5"/>
    </sheetView>
  </sheetViews>
  <sheetFormatPr defaultRowHeight="15" x14ac:dyDescent="0.25"/>
  <cols>
    <col min="1" max="1" width="3.85546875" style="2" customWidth="1"/>
    <col min="2" max="2" width="17.5703125" style="2" customWidth="1"/>
    <col min="3" max="3" width="45.7109375" style="2" customWidth="1"/>
    <col min="4" max="4" width="56.5703125" style="2" customWidth="1"/>
    <col min="5" max="5" width="9.140625" style="2"/>
    <col min="6" max="6" width="9.140625" style="2" customWidth="1"/>
    <col min="7" max="7" width="36.85546875" style="2" customWidth="1"/>
    <col min="8" max="8" width="145.5703125" style="2" customWidth="1"/>
    <col min="9" max="16384" width="9.140625" style="2"/>
  </cols>
  <sheetData>
    <row r="1" spans="2:8" ht="15.75" thickBot="1" x14ac:dyDescent="0.3">
      <c r="B1" s="624" t="s">
        <v>493</v>
      </c>
      <c r="C1" s="625"/>
      <c r="D1" s="626"/>
      <c r="E1" s="624" t="s">
        <v>243</v>
      </c>
      <c r="F1" s="625"/>
    </row>
    <row r="2" spans="2:8" ht="15.75" thickBot="1" x14ac:dyDescent="0.3">
      <c r="B2" s="61" t="s">
        <v>1</v>
      </c>
      <c r="C2" s="62" t="s">
        <v>285</v>
      </c>
      <c r="D2" s="63" t="s">
        <v>286</v>
      </c>
      <c r="E2" s="61" t="s">
        <v>53</v>
      </c>
      <c r="F2" s="61" t="s">
        <v>54</v>
      </c>
      <c r="G2" s="60" t="s">
        <v>242</v>
      </c>
      <c r="H2" s="60" t="s">
        <v>241</v>
      </c>
    </row>
    <row r="3" spans="2:8" x14ac:dyDescent="0.25">
      <c r="B3" s="613" t="s">
        <v>22</v>
      </c>
      <c r="C3" s="13" t="s">
        <v>23</v>
      </c>
      <c r="D3" s="34" t="s">
        <v>327</v>
      </c>
      <c r="E3" s="26">
        <v>3</v>
      </c>
      <c r="F3" s="41">
        <v>5</v>
      </c>
      <c r="G3" s="36" t="s">
        <v>258</v>
      </c>
      <c r="H3" s="34" t="s">
        <v>264</v>
      </c>
    </row>
    <row r="4" spans="2:8" ht="15.75" thickBot="1" x14ac:dyDescent="0.3">
      <c r="B4" s="614"/>
      <c r="C4" s="15" t="s">
        <v>24</v>
      </c>
      <c r="D4" s="35" t="s">
        <v>327</v>
      </c>
      <c r="E4" s="17">
        <v>3</v>
      </c>
      <c r="F4" s="42">
        <v>5</v>
      </c>
      <c r="G4" s="36" t="s">
        <v>258</v>
      </c>
      <c r="H4" s="35" t="s">
        <v>265</v>
      </c>
    </row>
    <row r="5" spans="2:8" x14ac:dyDescent="0.25">
      <c r="B5" s="613" t="s">
        <v>25</v>
      </c>
      <c r="C5" s="13" t="s">
        <v>26</v>
      </c>
      <c r="D5" s="36" t="s">
        <v>327</v>
      </c>
      <c r="E5" s="26">
        <v>3</v>
      </c>
      <c r="F5" s="41">
        <v>5</v>
      </c>
      <c r="G5" s="36" t="s">
        <v>258</v>
      </c>
      <c r="H5" s="34" t="s">
        <v>266</v>
      </c>
    </row>
    <row r="6" spans="2:8" ht="15.75" thickBot="1" x14ac:dyDescent="0.3">
      <c r="B6" s="614"/>
      <c r="C6" s="15" t="s">
        <v>27</v>
      </c>
      <c r="D6" s="35" t="s">
        <v>327</v>
      </c>
      <c r="E6" s="17">
        <v>3</v>
      </c>
      <c r="F6" s="42">
        <v>5</v>
      </c>
      <c r="G6" s="36" t="s">
        <v>258</v>
      </c>
      <c r="H6" s="35" t="s">
        <v>267</v>
      </c>
    </row>
    <row r="7" spans="2:8" x14ac:dyDescent="0.25">
      <c r="B7" s="613" t="s">
        <v>28</v>
      </c>
      <c r="C7" s="13" t="s">
        <v>268</v>
      </c>
      <c r="D7" s="34" t="s">
        <v>327</v>
      </c>
      <c r="E7" s="26">
        <v>3</v>
      </c>
      <c r="F7" s="41">
        <v>5</v>
      </c>
      <c r="G7" s="36" t="s">
        <v>258</v>
      </c>
      <c r="H7" s="34" t="s">
        <v>269</v>
      </c>
    </row>
    <row r="8" spans="2:8" x14ac:dyDescent="0.25">
      <c r="B8" s="610"/>
      <c r="C8" s="14" t="s">
        <v>29</v>
      </c>
      <c r="D8" s="36" t="s">
        <v>327</v>
      </c>
      <c r="E8" s="16">
        <v>3</v>
      </c>
      <c r="F8" s="40">
        <v>5</v>
      </c>
      <c r="G8" s="36" t="s">
        <v>258</v>
      </c>
      <c r="H8" s="36" t="s">
        <v>270</v>
      </c>
    </row>
    <row r="9" spans="2:8" x14ac:dyDescent="0.25">
      <c r="B9" s="610"/>
      <c r="C9" s="14" t="s">
        <v>154</v>
      </c>
      <c r="D9" s="36" t="s">
        <v>327</v>
      </c>
      <c r="E9" s="16">
        <v>3</v>
      </c>
      <c r="F9" s="40">
        <v>5</v>
      </c>
      <c r="G9" s="36" t="s">
        <v>258</v>
      </c>
      <c r="H9" s="36" t="s">
        <v>155</v>
      </c>
    </row>
    <row r="10" spans="2:8" x14ac:dyDescent="0.25">
      <c r="B10" s="610"/>
      <c r="C10" s="14" t="s">
        <v>156</v>
      </c>
      <c r="D10" s="36" t="s">
        <v>327</v>
      </c>
      <c r="E10" s="16">
        <v>3</v>
      </c>
      <c r="F10" s="40">
        <v>5</v>
      </c>
      <c r="G10" s="36" t="s">
        <v>258</v>
      </c>
      <c r="H10" s="36" t="s">
        <v>157</v>
      </c>
    </row>
    <row r="11" spans="2:8" x14ac:dyDescent="0.25">
      <c r="B11" s="610"/>
      <c r="C11" s="14" t="s">
        <v>158</v>
      </c>
      <c r="D11" s="36" t="s">
        <v>327</v>
      </c>
      <c r="E11" s="16">
        <v>3</v>
      </c>
      <c r="F11" s="40">
        <v>5</v>
      </c>
      <c r="G11" s="36" t="s">
        <v>258</v>
      </c>
      <c r="H11" s="36" t="s">
        <v>159</v>
      </c>
    </row>
    <row r="12" spans="2:8" x14ac:dyDescent="0.25">
      <c r="B12" s="610"/>
      <c r="C12" s="14" t="s">
        <v>160</v>
      </c>
      <c r="D12" s="36" t="s">
        <v>327</v>
      </c>
      <c r="E12" s="16">
        <v>3</v>
      </c>
      <c r="F12" s="40">
        <v>5</v>
      </c>
      <c r="G12" s="36" t="s">
        <v>258</v>
      </c>
      <c r="H12" s="36" t="s">
        <v>161</v>
      </c>
    </row>
    <row r="13" spans="2:8" x14ac:dyDescent="0.25">
      <c r="B13" s="610"/>
      <c r="C13" s="14" t="s">
        <v>162</v>
      </c>
      <c r="D13" s="36" t="s">
        <v>327</v>
      </c>
      <c r="E13" s="16">
        <v>3</v>
      </c>
      <c r="F13" s="40">
        <v>5</v>
      </c>
      <c r="G13" s="36" t="s">
        <v>258</v>
      </c>
      <c r="H13" s="36" t="s">
        <v>163</v>
      </c>
    </row>
    <row r="14" spans="2:8" x14ac:dyDescent="0.25">
      <c r="B14" s="610"/>
      <c r="C14" s="14" t="s">
        <v>164</v>
      </c>
      <c r="D14" s="36" t="s">
        <v>327</v>
      </c>
      <c r="E14" s="16">
        <v>3</v>
      </c>
      <c r="F14" s="40">
        <v>5</v>
      </c>
      <c r="G14" s="36" t="s">
        <v>258</v>
      </c>
      <c r="H14" s="36" t="s">
        <v>165</v>
      </c>
    </row>
    <row r="15" spans="2:8" x14ac:dyDescent="0.25">
      <c r="B15" s="610"/>
      <c r="C15" s="14" t="s">
        <v>166</v>
      </c>
      <c r="D15" s="36" t="s">
        <v>327</v>
      </c>
      <c r="E15" s="16">
        <v>3</v>
      </c>
      <c r="F15" s="40">
        <v>5</v>
      </c>
      <c r="G15" s="36" t="s">
        <v>258</v>
      </c>
      <c r="H15" s="36" t="s">
        <v>167</v>
      </c>
    </row>
    <row r="16" spans="2:8" x14ac:dyDescent="0.25">
      <c r="B16" s="610"/>
      <c r="C16" s="14" t="s">
        <v>168</v>
      </c>
      <c r="D16" s="36" t="s">
        <v>327</v>
      </c>
      <c r="E16" s="16">
        <v>3</v>
      </c>
      <c r="F16" s="40">
        <v>5</v>
      </c>
      <c r="G16" s="36" t="s">
        <v>258</v>
      </c>
      <c r="H16" s="36" t="s">
        <v>169</v>
      </c>
    </row>
    <row r="17" spans="2:33" x14ac:dyDescent="0.25">
      <c r="B17" s="610"/>
      <c r="C17" s="14" t="s">
        <v>30</v>
      </c>
      <c r="D17" s="36" t="s">
        <v>327</v>
      </c>
      <c r="E17" s="16">
        <v>3</v>
      </c>
      <c r="F17" s="40">
        <v>5</v>
      </c>
      <c r="G17" s="36" t="s">
        <v>258</v>
      </c>
      <c r="H17" s="36" t="s">
        <v>271</v>
      </c>
    </row>
    <row r="18" spans="2:33" x14ac:dyDescent="0.25">
      <c r="B18" s="610"/>
      <c r="C18" s="14" t="s">
        <v>31</v>
      </c>
      <c r="D18" s="36" t="s">
        <v>327</v>
      </c>
      <c r="E18" s="16">
        <v>3</v>
      </c>
      <c r="F18" s="40">
        <v>5</v>
      </c>
      <c r="G18" s="36" t="s">
        <v>258</v>
      </c>
      <c r="H18" s="36" t="s">
        <v>272</v>
      </c>
    </row>
    <row r="19" spans="2:33" x14ac:dyDescent="0.25">
      <c r="B19" s="610"/>
      <c r="C19" s="14" t="s">
        <v>32</v>
      </c>
      <c r="D19" s="36" t="s">
        <v>327</v>
      </c>
      <c r="E19" s="16">
        <v>3</v>
      </c>
      <c r="F19" s="40">
        <v>5</v>
      </c>
      <c r="G19" s="36" t="s">
        <v>258</v>
      </c>
      <c r="H19" s="36" t="s">
        <v>273</v>
      </c>
    </row>
    <row r="20" spans="2:33" x14ac:dyDescent="0.25">
      <c r="B20" s="610"/>
      <c r="C20" s="14" t="s">
        <v>170</v>
      </c>
      <c r="D20" s="36" t="s">
        <v>327</v>
      </c>
      <c r="E20" s="16">
        <v>3</v>
      </c>
      <c r="F20" s="40">
        <v>5</v>
      </c>
      <c r="G20" s="36" t="s">
        <v>258</v>
      </c>
      <c r="H20" s="36" t="s">
        <v>171</v>
      </c>
    </row>
    <row r="21" spans="2:33" x14ac:dyDescent="0.25">
      <c r="B21" s="610"/>
      <c r="C21" s="14" t="s">
        <v>172</v>
      </c>
      <c r="D21" s="36" t="s">
        <v>327</v>
      </c>
      <c r="E21" s="16">
        <v>3</v>
      </c>
      <c r="F21" s="40">
        <v>5</v>
      </c>
      <c r="G21" s="36" t="s">
        <v>258</v>
      </c>
      <c r="H21" s="36" t="s">
        <v>173</v>
      </c>
    </row>
    <row r="22" spans="2:33" ht="15.75" thickBot="1" x14ac:dyDescent="0.3">
      <c r="B22" s="614"/>
      <c r="C22" s="15" t="s">
        <v>174</v>
      </c>
      <c r="D22" s="35" t="s">
        <v>327</v>
      </c>
      <c r="E22" s="17">
        <v>3</v>
      </c>
      <c r="F22" s="42">
        <v>5</v>
      </c>
      <c r="G22" s="35" t="s">
        <v>258</v>
      </c>
      <c r="H22" s="35" t="s">
        <v>175</v>
      </c>
    </row>
    <row r="23" spans="2:33" x14ac:dyDescent="0.25">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row>
    <row r="24" spans="2:33" x14ac:dyDescent="0.25">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row>
    <row r="25" spans="2:33" x14ac:dyDescent="0.25">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row>
    <row r="26" spans="2:33" x14ac:dyDescent="0.25">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row>
    <row r="27" spans="2:33" x14ac:dyDescent="0.25">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row>
    <row r="28" spans="2:33" x14ac:dyDescent="0.25">
      <c r="B28" s="29"/>
      <c r="C28" s="29"/>
      <c r="D28" s="2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row>
    <row r="29" spans="2:33" x14ac:dyDescent="0.25">
      <c r="B29" s="29"/>
      <c r="C29" s="29"/>
      <c r="D29" s="2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row>
    <row r="30" spans="2:33" x14ac:dyDescent="0.25">
      <c r="B30" s="29"/>
      <c r="C30" s="29"/>
      <c r="D30" s="29"/>
    </row>
    <row r="31" spans="2:33" x14ac:dyDescent="0.25">
      <c r="B31" s="29"/>
      <c r="C31" s="29"/>
      <c r="D31" s="29"/>
    </row>
    <row r="32" spans="2:33" x14ac:dyDescent="0.25">
      <c r="B32" s="29"/>
      <c r="C32" s="29"/>
      <c r="D32" s="29"/>
    </row>
    <row r="33" spans="2:4" x14ac:dyDescent="0.25">
      <c r="B33" s="29"/>
      <c r="C33" s="29"/>
      <c r="D33" s="29"/>
    </row>
    <row r="34" spans="2:4" x14ac:dyDescent="0.25">
      <c r="B34" s="29"/>
      <c r="C34" s="29"/>
      <c r="D34" s="29"/>
    </row>
    <row r="35" spans="2:4" x14ac:dyDescent="0.25">
      <c r="B35" s="29"/>
      <c r="C35" s="29"/>
      <c r="D35" s="29"/>
    </row>
    <row r="36" spans="2:4" x14ac:dyDescent="0.25">
      <c r="B36" s="29"/>
      <c r="C36" s="29"/>
      <c r="D36" s="29"/>
    </row>
    <row r="37" spans="2:4" x14ac:dyDescent="0.25">
      <c r="B37" s="29"/>
      <c r="C37" s="29"/>
      <c r="D37" s="29"/>
    </row>
    <row r="38" spans="2:4" x14ac:dyDescent="0.25">
      <c r="B38" s="29"/>
      <c r="C38" s="28"/>
      <c r="D38" s="28"/>
    </row>
    <row r="39" spans="2:4" x14ac:dyDescent="0.25">
      <c r="B39" s="29"/>
      <c r="C39" s="28"/>
      <c r="D39" s="28"/>
    </row>
    <row r="40" spans="2:4" x14ac:dyDescent="0.25">
      <c r="B40" s="29"/>
      <c r="C40" s="28"/>
      <c r="D40" s="28"/>
    </row>
    <row r="41" spans="2:4" x14ac:dyDescent="0.25">
      <c r="B41" s="29"/>
      <c r="C41" s="28"/>
      <c r="D41" s="28"/>
    </row>
    <row r="42" spans="2:4" x14ac:dyDescent="0.25">
      <c r="B42" s="29"/>
      <c r="C42" s="28"/>
      <c r="D42" s="28"/>
    </row>
    <row r="43" spans="2:4" x14ac:dyDescent="0.25">
      <c r="B43" s="29"/>
      <c r="C43" s="28"/>
      <c r="D43" s="28"/>
    </row>
    <row r="44" spans="2:4" x14ac:dyDescent="0.25">
      <c r="B44" s="29"/>
      <c r="C44" s="28"/>
      <c r="D44" s="28"/>
    </row>
    <row r="45" spans="2:4" x14ac:dyDescent="0.25">
      <c r="B45" s="29"/>
      <c r="C45" s="28"/>
      <c r="D45" s="28"/>
    </row>
    <row r="46" spans="2:4" x14ac:dyDescent="0.25">
      <c r="B46" s="29"/>
      <c r="C46" s="28"/>
      <c r="D46" s="28"/>
    </row>
  </sheetData>
  <mergeCells count="5">
    <mergeCell ref="B3:B4"/>
    <mergeCell ref="B5:B6"/>
    <mergeCell ref="B7:B22"/>
    <mergeCell ref="E1:F1"/>
    <mergeCell ref="B1:D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zoomScale="145" zoomScaleNormal="145" workbookViewId="0">
      <selection activeCell="C8" sqref="C8"/>
    </sheetView>
  </sheetViews>
  <sheetFormatPr defaultRowHeight="15" x14ac:dyDescent="0.25"/>
  <cols>
    <col min="1" max="1" width="4.28515625" style="2" customWidth="1"/>
    <col min="2" max="2" width="17.5703125" style="2" customWidth="1"/>
    <col min="3" max="3" width="30.140625" style="2" customWidth="1"/>
    <col min="4" max="4" width="56.5703125" style="2" customWidth="1"/>
    <col min="5" max="5" width="7.7109375" style="2" customWidth="1"/>
    <col min="6" max="6" width="7.5703125" style="2" customWidth="1"/>
    <col min="7" max="7" width="36.7109375" style="2" customWidth="1"/>
    <col min="8" max="8" width="178.42578125" style="2" customWidth="1"/>
    <col min="9" max="16384" width="9.140625" style="2"/>
  </cols>
  <sheetData>
    <row r="1" spans="2:8" ht="15.75" thickBot="1" x14ac:dyDescent="0.3">
      <c r="B1" s="627" t="s">
        <v>494</v>
      </c>
      <c r="C1" s="629"/>
      <c r="D1" s="628"/>
      <c r="E1" s="627" t="s">
        <v>243</v>
      </c>
      <c r="F1" s="628"/>
    </row>
    <row r="2" spans="2:8" ht="15.75" thickBot="1" x14ac:dyDescent="0.3">
      <c r="B2" s="66" t="s">
        <v>1</v>
      </c>
      <c r="C2" s="66" t="s">
        <v>2</v>
      </c>
      <c r="D2" s="67" t="s">
        <v>286</v>
      </c>
      <c r="E2" s="66" t="s">
        <v>53</v>
      </c>
      <c r="F2" s="66" t="s">
        <v>54</v>
      </c>
      <c r="G2" s="66" t="s">
        <v>242</v>
      </c>
      <c r="H2" s="66" t="s">
        <v>241</v>
      </c>
    </row>
    <row r="3" spans="2:8" ht="15.75" thickBot="1" x14ac:dyDescent="0.3">
      <c r="B3" s="43" t="s">
        <v>34</v>
      </c>
      <c r="C3" s="43" t="s">
        <v>35</v>
      </c>
      <c r="D3" s="43" t="s">
        <v>327</v>
      </c>
      <c r="E3" s="96">
        <v>3</v>
      </c>
      <c r="F3" s="27">
        <v>5</v>
      </c>
      <c r="G3" s="43" t="s">
        <v>258</v>
      </c>
      <c r="H3" s="48" t="s">
        <v>256</v>
      </c>
    </row>
    <row r="4" spans="2:8" x14ac:dyDescent="0.25">
      <c r="B4" s="608" t="s">
        <v>257</v>
      </c>
      <c r="C4" s="34" t="s">
        <v>176</v>
      </c>
      <c r="D4" s="8" t="s">
        <v>327</v>
      </c>
      <c r="E4" s="41">
        <v>3</v>
      </c>
      <c r="F4" s="26">
        <v>2</v>
      </c>
      <c r="G4" s="34" t="s">
        <v>258</v>
      </c>
      <c r="H4" s="8" t="s">
        <v>177</v>
      </c>
    </row>
    <row r="5" spans="2:8" x14ac:dyDescent="0.25">
      <c r="B5" s="606"/>
      <c r="C5" s="36" t="s">
        <v>178</v>
      </c>
      <c r="D5" s="10" t="s">
        <v>327</v>
      </c>
      <c r="E5" s="40">
        <v>3</v>
      </c>
      <c r="F5" s="16">
        <v>2</v>
      </c>
      <c r="G5" s="36" t="s">
        <v>258</v>
      </c>
      <c r="H5" s="10" t="s">
        <v>179</v>
      </c>
    </row>
    <row r="6" spans="2:8" x14ac:dyDescent="0.25">
      <c r="B6" s="606"/>
      <c r="C6" s="36" t="s">
        <v>180</v>
      </c>
      <c r="D6" s="10" t="s">
        <v>327</v>
      </c>
      <c r="E6" s="40">
        <v>3</v>
      </c>
      <c r="F6" s="16">
        <v>3</v>
      </c>
      <c r="G6" s="36" t="s">
        <v>258</v>
      </c>
      <c r="H6" s="10" t="s">
        <v>181</v>
      </c>
    </row>
    <row r="7" spans="2:8" x14ac:dyDescent="0.25">
      <c r="B7" s="606"/>
      <c r="C7" s="36" t="s">
        <v>182</v>
      </c>
      <c r="D7" s="10" t="s">
        <v>327</v>
      </c>
      <c r="E7" s="40">
        <v>3</v>
      </c>
      <c r="F7" s="16">
        <v>2</v>
      </c>
      <c r="G7" s="36" t="s">
        <v>258</v>
      </c>
      <c r="H7" s="10" t="s">
        <v>183</v>
      </c>
    </row>
    <row r="8" spans="2:8" x14ac:dyDescent="0.25">
      <c r="B8" s="606"/>
      <c r="C8" s="36" t="s">
        <v>184</v>
      </c>
      <c r="D8" s="10" t="s">
        <v>327</v>
      </c>
      <c r="E8" s="40">
        <v>3</v>
      </c>
      <c r="F8" s="16">
        <v>1</v>
      </c>
      <c r="G8" s="36" t="s">
        <v>258</v>
      </c>
      <c r="H8" s="10" t="s">
        <v>185</v>
      </c>
    </row>
    <row r="9" spans="2:8" x14ac:dyDescent="0.25">
      <c r="B9" s="606"/>
      <c r="C9" s="36" t="s">
        <v>186</v>
      </c>
      <c r="D9" s="10" t="s">
        <v>327</v>
      </c>
      <c r="E9" s="40">
        <v>3</v>
      </c>
      <c r="F9" s="16">
        <v>1</v>
      </c>
      <c r="G9" s="36" t="s">
        <v>258</v>
      </c>
      <c r="H9" s="10" t="s">
        <v>187</v>
      </c>
    </row>
    <row r="10" spans="2:8" x14ac:dyDescent="0.25">
      <c r="B10" s="606"/>
      <c r="C10" s="36" t="s">
        <v>259</v>
      </c>
      <c r="D10" s="10" t="s">
        <v>327</v>
      </c>
      <c r="E10" s="40">
        <v>3</v>
      </c>
      <c r="F10" s="16">
        <v>1</v>
      </c>
      <c r="G10" s="36" t="s">
        <v>258</v>
      </c>
      <c r="H10" s="10" t="s">
        <v>260</v>
      </c>
    </row>
    <row r="11" spans="2:8" x14ac:dyDescent="0.25">
      <c r="B11" s="606"/>
      <c r="C11" s="36" t="s">
        <v>188</v>
      </c>
      <c r="D11" s="10" t="s">
        <v>327</v>
      </c>
      <c r="E11" s="40">
        <v>3</v>
      </c>
      <c r="F11" s="16">
        <v>1</v>
      </c>
      <c r="G11" s="36" t="s">
        <v>258</v>
      </c>
      <c r="H11" s="10" t="s">
        <v>189</v>
      </c>
    </row>
    <row r="12" spans="2:8" x14ac:dyDescent="0.25">
      <c r="B12" s="606"/>
      <c r="C12" s="36" t="s">
        <v>190</v>
      </c>
      <c r="D12" s="10" t="s">
        <v>327</v>
      </c>
      <c r="E12" s="40">
        <v>3</v>
      </c>
      <c r="F12" s="16">
        <v>1</v>
      </c>
      <c r="G12" s="36" t="s">
        <v>258</v>
      </c>
      <c r="H12" s="10" t="s">
        <v>191</v>
      </c>
    </row>
    <row r="13" spans="2:8" x14ac:dyDescent="0.25">
      <c r="B13" s="606"/>
      <c r="C13" s="36" t="s">
        <v>36</v>
      </c>
      <c r="D13" s="10" t="s">
        <v>327</v>
      </c>
      <c r="E13" s="40">
        <v>3</v>
      </c>
      <c r="F13" s="16">
        <v>1</v>
      </c>
      <c r="G13" s="36" t="s">
        <v>258</v>
      </c>
      <c r="H13" s="10" t="s">
        <v>261</v>
      </c>
    </row>
    <row r="14" spans="2:8" x14ac:dyDescent="0.25">
      <c r="B14" s="606"/>
      <c r="C14" s="36" t="s">
        <v>192</v>
      </c>
      <c r="D14" s="10" t="s">
        <v>327</v>
      </c>
      <c r="E14" s="40">
        <v>3</v>
      </c>
      <c r="F14" s="16">
        <v>1</v>
      </c>
      <c r="G14" s="36" t="s">
        <v>258</v>
      </c>
      <c r="H14" s="10" t="s">
        <v>193</v>
      </c>
    </row>
    <row r="15" spans="2:8" x14ac:dyDescent="0.25">
      <c r="B15" s="606"/>
      <c r="C15" s="36" t="s">
        <v>194</v>
      </c>
      <c r="D15" s="10" t="s">
        <v>410</v>
      </c>
      <c r="E15" s="40">
        <v>3</v>
      </c>
      <c r="F15" s="16">
        <v>1</v>
      </c>
      <c r="G15" s="36" t="s">
        <v>258</v>
      </c>
      <c r="H15" s="10" t="s">
        <v>195</v>
      </c>
    </row>
    <row r="16" spans="2:8" ht="30" x14ac:dyDescent="0.25">
      <c r="B16" s="606"/>
      <c r="C16" s="36" t="s">
        <v>196</v>
      </c>
      <c r="D16" s="72" t="s">
        <v>411</v>
      </c>
      <c r="E16" s="40">
        <v>50</v>
      </c>
      <c r="F16" s="16">
        <v>20</v>
      </c>
      <c r="G16" s="36" t="s">
        <v>115</v>
      </c>
      <c r="H16" s="10" t="s">
        <v>197</v>
      </c>
    </row>
    <row r="17" spans="2:8" x14ac:dyDescent="0.25">
      <c r="B17" s="606"/>
      <c r="C17" s="36" t="s">
        <v>198</v>
      </c>
      <c r="D17" s="10" t="s">
        <v>409</v>
      </c>
      <c r="E17" s="40">
        <v>3</v>
      </c>
      <c r="F17" s="16">
        <v>1</v>
      </c>
      <c r="G17" s="36" t="s">
        <v>258</v>
      </c>
      <c r="H17" s="10" t="s">
        <v>199</v>
      </c>
    </row>
    <row r="18" spans="2:8" x14ac:dyDescent="0.25">
      <c r="B18" s="606"/>
      <c r="C18" s="36" t="s">
        <v>200</v>
      </c>
      <c r="D18" s="10" t="s">
        <v>327</v>
      </c>
      <c r="E18" s="40">
        <v>3</v>
      </c>
      <c r="F18" s="16">
        <v>1</v>
      </c>
      <c r="G18" s="36" t="s">
        <v>258</v>
      </c>
      <c r="H18" s="10" t="s">
        <v>201</v>
      </c>
    </row>
    <row r="19" spans="2:8" x14ac:dyDescent="0.25">
      <c r="B19" s="606"/>
      <c r="C19" s="36" t="s">
        <v>262</v>
      </c>
      <c r="D19" s="10" t="s">
        <v>381</v>
      </c>
      <c r="E19" s="40">
        <v>20</v>
      </c>
      <c r="F19" s="16">
        <v>5</v>
      </c>
      <c r="G19" s="36" t="s">
        <v>115</v>
      </c>
      <c r="H19" s="10" t="s">
        <v>263</v>
      </c>
    </row>
    <row r="20" spans="2:8" x14ac:dyDescent="0.25">
      <c r="B20" s="606"/>
      <c r="C20" s="36" t="s">
        <v>202</v>
      </c>
      <c r="D20" s="10" t="s">
        <v>382</v>
      </c>
      <c r="E20" s="40">
        <v>5</v>
      </c>
      <c r="F20" s="16">
        <v>2</v>
      </c>
      <c r="G20" s="36" t="s">
        <v>115</v>
      </c>
      <c r="H20" s="10" t="s">
        <v>203</v>
      </c>
    </row>
    <row r="21" spans="2:8" x14ac:dyDescent="0.25">
      <c r="B21" s="606"/>
      <c r="C21" s="36" t="s">
        <v>204</v>
      </c>
      <c r="D21" s="10" t="s">
        <v>383</v>
      </c>
      <c r="E21" s="40">
        <v>20</v>
      </c>
      <c r="F21" s="16">
        <v>10</v>
      </c>
      <c r="G21" s="36" t="s">
        <v>115</v>
      </c>
      <c r="H21" s="10" t="s">
        <v>205</v>
      </c>
    </row>
    <row r="22" spans="2:8" ht="15.75" thickBot="1" x14ac:dyDescent="0.3">
      <c r="B22" s="607"/>
      <c r="C22" s="35" t="s">
        <v>206</v>
      </c>
      <c r="D22" s="12" t="s">
        <v>384</v>
      </c>
      <c r="E22" s="42">
        <v>10</v>
      </c>
      <c r="F22" s="17">
        <v>5</v>
      </c>
      <c r="G22" s="35" t="s">
        <v>115</v>
      </c>
      <c r="H22" s="12" t="s">
        <v>207</v>
      </c>
    </row>
    <row r="23" spans="2:8" x14ac:dyDescent="0.25">
      <c r="B23" s="608" t="s">
        <v>208</v>
      </c>
      <c r="C23" s="34" t="s">
        <v>209</v>
      </c>
      <c r="D23" s="8" t="s">
        <v>385</v>
      </c>
      <c r="E23" s="41">
        <v>1</v>
      </c>
      <c r="F23" s="26">
        <v>5</v>
      </c>
      <c r="G23" s="34" t="s">
        <v>258</v>
      </c>
      <c r="H23" s="8" t="s">
        <v>210</v>
      </c>
    </row>
    <row r="24" spans="2:8" x14ac:dyDescent="0.25">
      <c r="B24" s="606"/>
      <c r="C24" s="36" t="s">
        <v>211</v>
      </c>
      <c r="D24" s="10" t="s">
        <v>386</v>
      </c>
      <c r="E24" s="40">
        <v>1</v>
      </c>
      <c r="F24" s="16">
        <v>5</v>
      </c>
      <c r="G24" s="36" t="s">
        <v>258</v>
      </c>
      <c r="H24" s="10" t="s">
        <v>212</v>
      </c>
    </row>
    <row r="25" spans="2:8" x14ac:dyDescent="0.25">
      <c r="B25" s="606"/>
      <c r="C25" s="36" t="s">
        <v>213</v>
      </c>
      <c r="D25" s="10" t="s">
        <v>387</v>
      </c>
      <c r="E25" s="40">
        <v>1</v>
      </c>
      <c r="F25" s="16">
        <v>5</v>
      </c>
      <c r="G25" s="36" t="s">
        <v>258</v>
      </c>
      <c r="H25" s="10" t="s">
        <v>214</v>
      </c>
    </row>
    <row r="26" spans="2:8" ht="15.75" thickBot="1" x14ac:dyDescent="0.3">
      <c r="B26" s="607"/>
      <c r="C26" s="35" t="s">
        <v>215</v>
      </c>
      <c r="D26" s="12" t="s">
        <v>388</v>
      </c>
      <c r="E26" s="42">
        <v>1</v>
      </c>
      <c r="F26" s="17">
        <v>5</v>
      </c>
      <c r="G26" s="35" t="s">
        <v>258</v>
      </c>
      <c r="H26" s="12" t="s">
        <v>216</v>
      </c>
    </row>
  </sheetData>
  <mergeCells count="4">
    <mergeCell ref="E1:F1"/>
    <mergeCell ref="B4:B22"/>
    <mergeCell ref="B23:B26"/>
    <mergeCell ref="B1:D1"/>
  </mergeCell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130" zoomScaleNormal="130" workbookViewId="0">
      <selection activeCell="B2" sqref="B2"/>
    </sheetView>
  </sheetViews>
  <sheetFormatPr defaultRowHeight="15" x14ac:dyDescent="0.25"/>
  <cols>
    <col min="1" max="1" width="6" style="2" customWidth="1"/>
    <col min="2" max="2" width="13" style="2" customWidth="1"/>
    <col min="3" max="3" width="35.28515625" style="2" customWidth="1"/>
    <col min="4" max="4" width="52.28515625" style="2" customWidth="1"/>
    <col min="5" max="6" width="8.28515625" style="2" customWidth="1"/>
    <col min="7" max="7" width="37.42578125" style="2" customWidth="1"/>
    <col min="8" max="8" width="196" style="2" customWidth="1"/>
    <col min="9" max="16384" width="9.140625" style="2"/>
  </cols>
  <sheetData>
    <row r="1" spans="2:8" ht="15.75" thickBot="1" x14ac:dyDescent="0.3">
      <c r="B1" s="630" t="s">
        <v>495</v>
      </c>
      <c r="C1" s="638"/>
      <c r="D1" s="631"/>
      <c r="E1" s="630" t="s">
        <v>243</v>
      </c>
      <c r="F1" s="631"/>
    </row>
    <row r="2" spans="2:8" ht="15.75" thickBot="1" x14ac:dyDescent="0.3">
      <c r="B2" s="70" t="s">
        <v>1</v>
      </c>
      <c r="C2" s="71" t="s">
        <v>2</v>
      </c>
      <c r="D2" s="71" t="s">
        <v>286</v>
      </c>
      <c r="E2" s="70" t="s">
        <v>53</v>
      </c>
      <c r="F2" s="70" t="s">
        <v>54</v>
      </c>
      <c r="G2" s="70" t="s">
        <v>242</v>
      </c>
      <c r="H2" s="70" t="s">
        <v>241</v>
      </c>
    </row>
    <row r="3" spans="2:8" ht="27.75" customHeight="1" x14ac:dyDescent="0.25">
      <c r="B3" s="632" t="s">
        <v>244</v>
      </c>
      <c r="C3" s="73" t="s">
        <v>38</v>
      </c>
      <c r="D3" s="74" t="s">
        <v>389</v>
      </c>
      <c r="E3" s="318">
        <v>3</v>
      </c>
      <c r="F3" s="75">
        <v>5</v>
      </c>
      <c r="G3" s="76" t="s">
        <v>258</v>
      </c>
      <c r="H3" s="44" t="s">
        <v>245</v>
      </c>
    </row>
    <row r="4" spans="2:8" ht="27.75" customHeight="1" x14ac:dyDescent="0.25">
      <c r="B4" s="633"/>
      <c r="C4" s="77" t="s">
        <v>39</v>
      </c>
      <c r="D4" s="78" t="s">
        <v>390</v>
      </c>
      <c r="E4" s="319">
        <v>3</v>
      </c>
      <c r="F4" s="79">
        <v>5</v>
      </c>
      <c r="G4" s="80" t="s">
        <v>258</v>
      </c>
      <c r="H4" s="45" t="s">
        <v>246</v>
      </c>
    </row>
    <row r="5" spans="2:8" ht="60" customHeight="1" x14ac:dyDescent="0.25">
      <c r="B5" s="633"/>
      <c r="C5" s="77" t="s">
        <v>217</v>
      </c>
      <c r="D5" s="78" t="s">
        <v>391</v>
      </c>
      <c r="E5" s="319">
        <v>3</v>
      </c>
      <c r="F5" s="79">
        <v>5</v>
      </c>
      <c r="G5" s="80" t="s">
        <v>258</v>
      </c>
      <c r="H5" s="45" t="s">
        <v>218</v>
      </c>
    </row>
    <row r="6" spans="2:8" ht="37.5" customHeight="1" x14ac:dyDescent="0.25">
      <c r="B6" s="633"/>
      <c r="C6" s="77" t="s">
        <v>40</v>
      </c>
      <c r="D6" s="78" t="s">
        <v>392</v>
      </c>
      <c r="E6" s="319">
        <v>20</v>
      </c>
      <c r="F6" s="79">
        <v>80</v>
      </c>
      <c r="G6" s="81" t="s">
        <v>115</v>
      </c>
      <c r="H6" s="45" t="s">
        <v>247</v>
      </c>
    </row>
    <row r="7" spans="2:8" ht="24" customHeight="1" x14ac:dyDescent="0.25">
      <c r="B7" s="633"/>
      <c r="C7" s="77" t="s">
        <v>41</v>
      </c>
      <c r="D7" s="78" t="s">
        <v>393</v>
      </c>
      <c r="E7" s="319">
        <v>10</v>
      </c>
      <c r="F7" s="79">
        <v>50</v>
      </c>
      <c r="G7" s="81" t="s">
        <v>115</v>
      </c>
      <c r="H7" s="45" t="s">
        <v>248</v>
      </c>
    </row>
    <row r="8" spans="2:8" ht="27.75" customHeight="1" x14ac:dyDescent="0.25">
      <c r="B8" s="633"/>
      <c r="C8" s="77" t="s">
        <v>219</v>
      </c>
      <c r="D8" s="78" t="s">
        <v>394</v>
      </c>
      <c r="E8" s="319">
        <v>50</v>
      </c>
      <c r="F8" s="79">
        <v>80</v>
      </c>
      <c r="G8" s="81" t="s">
        <v>115</v>
      </c>
      <c r="H8" s="45" t="s">
        <v>220</v>
      </c>
    </row>
    <row r="9" spans="2:8" ht="27.75" customHeight="1" thickBot="1" x14ac:dyDescent="0.3">
      <c r="B9" s="634"/>
      <c r="C9" s="82" t="s">
        <v>42</v>
      </c>
      <c r="D9" s="83" t="s">
        <v>395</v>
      </c>
      <c r="E9" s="320">
        <v>50</v>
      </c>
      <c r="F9" s="84">
        <v>80</v>
      </c>
      <c r="G9" s="81" t="s">
        <v>115</v>
      </c>
      <c r="H9" s="46" t="s">
        <v>249</v>
      </c>
    </row>
    <row r="10" spans="2:8" ht="19.5" customHeight="1" x14ac:dyDescent="0.25">
      <c r="B10" s="635" t="s">
        <v>250</v>
      </c>
      <c r="C10" s="85" t="s">
        <v>44</v>
      </c>
      <c r="D10" s="85" t="s">
        <v>327</v>
      </c>
      <c r="E10" s="318">
        <v>3</v>
      </c>
      <c r="F10" s="86">
        <v>5</v>
      </c>
      <c r="G10" s="87" t="s">
        <v>258</v>
      </c>
      <c r="H10" s="49" t="s">
        <v>45</v>
      </c>
    </row>
    <row r="11" spans="2:8" ht="19.5" customHeight="1" x14ac:dyDescent="0.25">
      <c r="B11" s="636"/>
      <c r="C11" s="81" t="s">
        <v>46</v>
      </c>
      <c r="D11" s="81" t="s">
        <v>327</v>
      </c>
      <c r="E11" s="319">
        <v>3</v>
      </c>
      <c r="F11" s="88">
        <v>5</v>
      </c>
      <c r="G11" s="89" t="s">
        <v>258</v>
      </c>
      <c r="H11" s="50" t="s">
        <v>47</v>
      </c>
    </row>
    <row r="12" spans="2:8" ht="19.5" customHeight="1" x14ac:dyDescent="0.25">
      <c r="B12" s="636"/>
      <c r="C12" s="81" t="s">
        <v>251</v>
      </c>
      <c r="D12" s="81" t="s">
        <v>327</v>
      </c>
      <c r="E12" s="319">
        <v>3</v>
      </c>
      <c r="F12" s="88">
        <v>5</v>
      </c>
      <c r="G12" s="89" t="s">
        <v>258</v>
      </c>
      <c r="H12" s="50" t="s">
        <v>252</v>
      </c>
    </row>
    <row r="13" spans="2:8" ht="17.25" customHeight="1" x14ac:dyDescent="0.25">
      <c r="B13" s="636"/>
      <c r="C13" s="81" t="s">
        <v>48</v>
      </c>
      <c r="D13" s="81" t="s">
        <v>327</v>
      </c>
      <c r="E13" s="319">
        <v>3</v>
      </c>
      <c r="F13" s="88">
        <v>5</v>
      </c>
      <c r="G13" s="89" t="s">
        <v>258</v>
      </c>
      <c r="H13" s="50" t="s">
        <v>253</v>
      </c>
    </row>
    <row r="14" spans="2:8" ht="16.5" customHeight="1" thickBot="1" x14ac:dyDescent="0.3">
      <c r="B14" s="637"/>
      <c r="C14" s="90" t="s">
        <v>254</v>
      </c>
      <c r="D14" s="90" t="s">
        <v>327</v>
      </c>
      <c r="E14" s="320">
        <v>3</v>
      </c>
      <c r="F14" s="91">
        <v>5</v>
      </c>
      <c r="G14" s="92" t="s">
        <v>258</v>
      </c>
      <c r="H14" s="47" t="s">
        <v>255</v>
      </c>
    </row>
  </sheetData>
  <mergeCells count="4">
    <mergeCell ref="E1:F1"/>
    <mergeCell ref="B3:B9"/>
    <mergeCell ref="B10:B14"/>
    <mergeCell ref="B1:D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1"/>
  <sheetViews>
    <sheetView zoomScale="145" zoomScaleNormal="145" workbookViewId="0">
      <selection activeCell="B2" sqref="B2"/>
    </sheetView>
  </sheetViews>
  <sheetFormatPr defaultRowHeight="15" x14ac:dyDescent="0.25"/>
  <cols>
    <col min="1" max="1" width="4" customWidth="1"/>
    <col min="2" max="2" width="13.85546875" customWidth="1"/>
    <col min="3" max="3" width="21.85546875" customWidth="1"/>
    <col min="4" max="4" width="47.42578125" customWidth="1"/>
    <col min="5" max="5" width="8.7109375" customWidth="1"/>
    <col min="6" max="6" width="8.5703125" customWidth="1"/>
    <col min="7" max="7" width="43.7109375" customWidth="1"/>
    <col min="8" max="8" width="111.42578125" customWidth="1"/>
  </cols>
  <sheetData>
    <row r="1" spans="2:8" s="2" customFormat="1" ht="15.75" thickBot="1" x14ac:dyDescent="0.3">
      <c r="B1" s="639" t="s">
        <v>496</v>
      </c>
      <c r="C1" s="644"/>
      <c r="D1" s="640"/>
      <c r="E1" s="639" t="s">
        <v>243</v>
      </c>
      <c r="F1" s="640"/>
    </row>
    <row r="2" spans="2:8" ht="15.75" thickBot="1" x14ac:dyDescent="0.3">
      <c r="B2" s="228" t="s">
        <v>1</v>
      </c>
      <c r="C2" s="228" t="s">
        <v>2</v>
      </c>
      <c r="D2" s="229" t="s">
        <v>397</v>
      </c>
      <c r="E2" s="228" t="s">
        <v>53</v>
      </c>
      <c r="F2" s="229" t="s">
        <v>54</v>
      </c>
      <c r="G2" s="228" t="s">
        <v>242</v>
      </c>
      <c r="H2" s="230" t="s">
        <v>241</v>
      </c>
    </row>
    <row r="3" spans="2:8" ht="15.75" thickBot="1" x14ac:dyDescent="0.3">
      <c r="B3" s="51" t="s">
        <v>238</v>
      </c>
      <c r="C3" s="43" t="s">
        <v>50</v>
      </c>
      <c r="D3" s="43" t="s">
        <v>396</v>
      </c>
      <c r="E3" s="96">
        <v>3</v>
      </c>
      <c r="F3" s="25">
        <v>5</v>
      </c>
      <c r="G3" s="43" t="s">
        <v>258</v>
      </c>
      <c r="H3" s="43" t="s">
        <v>239</v>
      </c>
    </row>
    <row r="4" spans="2:8" x14ac:dyDescent="0.25">
      <c r="B4" s="641" t="s">
        <v>237</v>
      </c>
      <c r="C4" s="34" t="s">
        <v>51</v>
      </c>
      <c r="D4" s="34" t="s">
        <v>398</v>
      </c>
      <c r="E4" s="41">
        <v>3</v>
      </c>
      <c r="F4" s="6">
        <v>5</v>
      </c>
      <c r="G4" s="34" t="s">
        <v>258</v>
      </c>
      <c r="H4" s="34" t="s">
        <v>240</v>
      </c>
    </row>
    <row r="5" spans="2:8" x14ac:dyDescent="0.25">
      <c r="B5" s="642"/>
      <c r="C5" s="36" t="s">
        <v>221</v>
      </c>
      <c r="D5" s="36" t="s">
        <v>222</v>
      </c>
      <c r="E5" s="40">
        <v>50</v>
      </c>
      <c r="F5" s="18">
        <v>80</v>
      </c>
      <c r="G5" s="36" t="s">
        <v>115</v>
      </c>
      <c r="H5" s="36" t="s">
        <v>222</v>
      </c>
    </row>
    <row r="6" spans="2:8" x14ac:dyDescent="0.25">
      <c r="B6" s="642"/>
      <c r="C6" s="36" t="s">
        <v>223</v>
      </c>
      <c r="D6" s="36" t="s">
        <v>399</v>
      </c>
      <c r="E6" s="40">
        <v>3</v>
      </c>
      <c r="F6" s="18">
        <v>5</v>
      </c>
      <c r="G6" s="36" t="s">
        <v>258</v>
      </c>
      <c r="H6" s="36" t="s">
        <v>224</v>
      </c>
    </row>
    <row r="7" spans="2:8" x14ac:dyDescent="0.25">
      <c r="B7" s="642"/>
      <c r="C7" s="36" t="s">
        <v>225</v>
      </c>
      <c r="D7" s="36" t="s">
        <v>400</v>
      </c>
      <c r="E7" s="40">
        <v>3</v>
      </c>
      <c r="F7" s="18">
        <v>5</v>
      </c>
      <c r="G7" s="36" t="s">
        <v>258</v>
      </c>
      <c r="H7" s="36" t="s">
        <v>226</v>
      </c>
    </row>
    <row r="8" spans="2:8" ht="15.75" thickBot="1" x14ac:dyDescent="0.3">
      <c r="B8" s="643"/>
      <c r="C8" s="35" t="s">
        <v>227</v>
      </c>
      <c r="D8" s="35" t="s">
        <v>401</v>
      </c>
      <c r="E8" s="42">
        <v>3</v>
      </c>
      <c r="F8" s="19">
        <v>5</v>
      </c>
      <c r="G8" s="35" t="s">
        <v>258</v>
      </c>
      <c r="H8" s="35" t="s">
        <v>228</v>
      </c>
    </row>
    <row r="9" spans="2:8" ht="15.75" thickBot="1" x14ac:dyDescent="0.3">
      <c r="B9" s="14" t="s">
        <v>236</v>
      </c>
      <c r="C9" s="36" t="s">
        <v>229</v>
      </c>
      <c r="D9" s="36" t="s">
        <v>402</v>
      </c>
      <c r="E9" s="40">
        <v>10</v>
      </c>
      <c r="F9" s="18">
        <v>60</v>
      </c>
      <c r="G9" s="36" t="s">
        <v>115</v>
      </c>
      <c r="H9" s="36" t="s">
        <v>230</v>
      </c>
    </row>
    <row r="10" spans="2:8" ht="15.75" thickBot="1" x14ac:dyDescent="0.3">
      <c r="B10" s="13" t="s">
        <v>231</v>
      </c>
      <c r="C10" s="34" t="s">
        <v>213</v>
      </c>
      <c r="D10" s="36" t="s">
        <v>403</v>
      </c>
      <c r="E10" s="40">
        <v>10</v>
      </c>
      <c r="F10" s="18">
        <v>60</v>
      </c>
      <c r="G10" s="36" t="s">
        <v>115</v>
      </c>
      <c r="H10" s="36" t="s">
        <v>232</v>
      </c>
    </row>
    <row r="11" spans="2:8" ht="15.75" thickBot="1" x14ac:dyDescent="0.3">
      <c r="B11" s="51" t="s">
        <v>233</v>
      </c>
      <c r="C11" s="43" t="s">
        <v>234</v>
      </c>
      <c r="D11" s="35" t="s">
        <v>404</v>
      </c>
      <c r="E11" s="42">
        <v>0</v>
      </c>
      <c r="F11" s="19">
        <v>50</v>
      </c>
      <c r="G11" s="35" t="s">
        <v>115</v>
      </c>
      <c r="H11" s="35" t="s">
        <v>235</v>
      </c>
    </row>
  </sheetData>
  <mergeCells count="3">
    <mergeCell ref="E1:F1"/>
    <mergeCell ref="B4:B8"/>
    <mergeCell ref="B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vt:i4>
      </vt:variant>
    </vt:vector>
  </HeadingPairs>
  <TitlesOfParts>
    <vt:vector size="13" baseType="lpstr">
      <vt:lpstr>Introduction</vt:lpstr>
      <vt:lpstr>Weighting</vt:lpstr>
      <vt:lpstr>Economy and energy data</vt:lpstr>
      <vt:lpstr>Environment data</vt:lpstr>
      <vt:lpstr>Transport and mobility  data</vt:lpstr>
      <vt:lpstr>Society data</vt:lpstr>
      <vt:lpstr>Policy and measure data</vt:lpstr>
      <vt:lpstr>Social acceptance data</vt:lpstr>
      <vt:lpstr>User uptake data</vt:lpstr>
      <vt:lpstr>Before Scenario</vt:lpstr>
      <vt:lpstr>After Scenario</vt:lpstr>
      <vt:lpstr>Results</vt:lpstr>
      <vt:lpstr>'Transport and mobility  data'!OLE_LINK1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Agnese</dc:creator>
  <cp:lastModifiedBy>Loris</cp:lastModifiedBy>
  <dcterms:created xsi:type="dcterms:W3CDTF">2016-10-10T16:12:14Z</dcterms:created>
  <dcterms:modified xsi:type="dcterms:W3CDTF">2017-10-20T16:34:07Z</dcterms:modified>
</cp:coreProperties>
</file>