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icha_000\Nextcloud\lhartmann\06_InterGreen\04_WPs\WP3\A.T3.1_Processes&amp;Strucures\D.T3.1.2_KPI\"/>
    </mc:Choice>
  </mc:AlternateContent>
  <bookViews>
    <workbookView xWindow="0" yWindow="0" windowWidth="21576" windowHeight="9420"/>
  </bookViews>
  <sheets>
    <sheet name="Explanations" sheetId="17" r:id="rId1"/>
    <sheet name="1.a Basic model transport" sheetId="11" r:id="rId2"/>
    <sheet name="1.b Basic model warehouse" sheetId="16" r:id="rId3"/>
    <sheet name="1.c Basic model handling" sheetId="12" r:id="rId4"/>
    <sheet name="2. Individual electricity mix" sheetId="9" r:id="rId5"/>
    <sheet name="3. Collection of results" sheetId="13" r:id="rId6"/>
    <sheet name="Energy and emissions factors" sheetId="10" r:id="rId7"/>
    <sheet name="Basic model" sheetId="1" r:id="rId8"/>
    <sheet name="Basic model with formula" sheetId="3" r:id="rId9"/>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2" l="1"/>
  <c r="B46" i="12"/>
  <c r="B51" i="12"/>
  <c r="E51" i="12"/>
  <c r="E66" i="16"/>
  <c r="B66" i="16"/>
  <c r="E60" i="16"/>
  <c r="B60" i="16"/>
  <c r="E54" i="16"/>
  <c r="B54" i="16"/>
  <c r="E48" i="16"/>
  <c r="B48" i="16"/>
  <c r="E49" i="11"/>
  <c r="B49" i="11"/>
  <c r="E54" i="11"/>
  <c r="E46" i="3"/>
  <c r="B46" i="3"/>
  <c r="B51" i="3"/>
  <c r="E51" i="3"/>
  <c r="I19" i="16" l="1"/>
  <c r="I20" i="16"/>
  <c r="K18" i="16"/>
  <c r="K20" i="16"/>
  <c r="K19" i="16"/>
  <c r="I18" i="16"/>
  <c r="O30" i="16"/>
  <c r="C65" i="16"/>
  <c r="D65" i="16"/>
  <c r="E65" i="16"/>
  <c r="F65" i="16"/>
  <c r="G65" i="16"/>
  <c r="B65" i="16"/>
  <c r="C59" i="16"/>
  <c r="D59" i="16"/>
  <c r="E59" i="16"/>
  <c r="F59" i="16"/>
  <c r="G59" i="16"/>
  <c r="B59" i="16"/>
  <c r="B53" i="16"/>
  <c r="G64" i="16"/>
  <c r="F64" i="16"/>
  <c r="E64" i="16"/>
  <c r="D64" i="16"/>
  <c r="C64" i="16"/>
  <c r="B64" i="16"/>
  <c r="E19" i="16"/>
  <c r="E18" i="16"/>
  <c r="E20" i="16"/>
  <c r="C20" i="16"/>
  <c r="C19" i="16"/>
  <c r="C18" i="16"/>
  <c r="F8" i="16"/>
  <c r="B46" i="16"/>
  <c r="C52" i="16"/>
  <c r="D52" i="16"/>
  <c r="E52" i="16"/>
  <c r="F52" i="16"/>
  <c r="G52" i="16"/>
  <c r="B52" i="16"/>
  <c r="C53" i="16"/>
  <c r="D53" i="16"/>
  <c r="E53" i="16"/>
  <c r="F53" i="16"/>
  <c r="G53" i="16"/>
  <c r="C47" i="16"/>
  <c r="D47" i="16"/>
  <c r="E47" i="16"/>
  <c r="F47" i="16"/>
  <c r="G47" i="16"/>
  <c r="B47" i="16"/>
  <c r="E58" i="16"/>
  <c r="D58" i="16"/>
  <c r="AC57" i="16"/>
  <c r="AC58" i="16" s="1"/>
  <c r="W20" i="16" s="1"/>
  <c r="Z57" i="16"/>
  <c r="Z58" i="16" s="1"/>
  <c r="U20" i="16" s="1"/>
  <c r="Y57" i="16"/>
  <c r="Y58" i="16" s="1"/>
  <c r="U19" i="16" s="1"/>
  <c r="AB56" i="16"/>
  <c r="Q19" i="16" s="1"/>
  <c r="X56" i="16"/>
  <c r="O18" i="16" s="1"/>
  <c r="O21" i="16" s="1"/>
  <c r="AC55" i="16"/>
  <c r="AC53" i="16" s="1"/>
  <c r="AC54" i="16" s="1"/>
  <c r="T10" i="16" s="1"/>
  <c r="AB55" i="16"/>
  <c r="Y55" i="16"/>
  <c r="Y53" i="16" s="1"/>
  <c r="Y54" i="16" s="1"/>
  <c r="R9" i="16" s="1"/>
  <c r="X55" i="16"/>
  <c r="AC52" i="16"/>
  <c r="Z52" i="16"/>
  <c r="Y52" i="16"/>
  <c r="S49" i="16"/>
  <c r="R49" i="16"/>
  <c r="Q49" i="16"/>
  <c r="P49" i="16"/>
  <c r="O49" i="16"/>
  <c r="N49" i="16"/>
  <c r="S48" i="16"/>
  <c r="R48" i="16"/>
  <c r="Q48" i="16"/>
  <c r="P48" i="16"/>
  <c r="O48" i="16"/>
  <c r="N48" i="16"/>
  <c r="S46" i="16"/>
  <c r="R46" i="16"/>
  <c r="Q46" i="16"/>
  <c r="P46" i="16"/>
  <c r="O46" i="16"/>
  <c r="N46" i="16"/>
  <c r="E46" i="16"/>
  <c r="D46" i="16"/>
  <c r="S45" i="16"/>
  <c r="R45" i="16"/>
  <c r="Q45" i="16"/>
  <c r="P45" i="16"/>
  <c r="O45" i="16"/>
  <c r="N45" i="16"/>
  <c r="AC43" i="16"/>
  <c r="AB43" i="16"/>
  <c r="AA43" i="16"/>
  <c r="Z43" i="16"/>
  <c r="Y43" i="16"/>
  <c r="X43" i="16"/>
  <c r="S43" i="16"/>
  <c r="R43" i="16"/>
  <c r="Q43" i="16"/>
  <c r="P43" i="16"/>
  <c r="O43" i="16"/>
  <c r="N43" i="16"/>
  <c r="AC42" i="16"/>
  <c r="AB42" i="16"/>
  <c r="AA42" i="16"/>
  <c r="AA55" i="16" s="1"/>
  <c r="Z42" i="16"/>
  <c r="Z55" i="16" s="1"/>
  <c r="Y42" i="16"/>
  <c r="X42" i="16"/>
  <c r="S42" i="16"/>
  <c r="R42" i="16"/>
  <c r="AB57" i="16" s="1"/>
  <c r="AB58" i="16" s="1"/>
  <c r="W19" i="16" s="1"/>
  <c r="Q42" i="16"/>
  <c r="AA57" i="16" s="1"/>
  <c r="AA58" i="16" s="1"/>
  <c r="W18" i="16" s="1"/>
  <c r="W21" i="16" s="1"/>
  <c r="P42" i="16"/>
  <c r="O42" i="16"/>
  <c r="N42" i="16"/>
  <c r="X57" i="16" s="1"/>
  <c r="X58" i="16" s="1"/>
  <c r="U18" i="16" s="1"/>
  <c r="U21" i="16" s="1"/>
  <c r="G42" i="16"/>
  <c r="F42" i="16"/>
  <c r="E42" i="16"/>
  <c r="D42" i="16"/>
  <c r="F10" i="16" s="1"/>
  <c r="C42" i="16"/>
  <c r="B42" i="16"/>
  <c r="Q41" i="16"/>
  <c r="P41" i="16"/>
  <c r="AA40" i="16"/>
  <c r="X40" i="16"/>
  <c r="G39" i="16"/>
  <c r="G46" i="16" s="1"/>
  <c r="F39" i="16"/>
  <c r="AB52" i="16" s="1"/>
  <c r="E39" i="16"/>
  <c r="AA41" i="16" s="1"/>
  <c r="D39" i="16"/>
  <c r="Z41" i="16" s="1"/>
  <c r="C39" i="16"/>
  <c r="C46" i="16" s="1"/>
  <c r="B39" i="16"/>
  <c r="X52" i="16" s="1"/>
  <c r="E38" i="16"/>
  <c r="B38" i="16"/>
  <c r="AC30" i="16"/>
  <c r="AB30" i="16"/>
  <c r="AA30" i="16"/>
  <c r="Z30" i="16"/>
  <c r="Y30" i="16"/>
  <c r="X30" i="16"/>
  <c r="Q40" i="16"/>
  <c r="N30" i="16"/>
  <c r="N40" i="16" s="1"/>
  <c r="V20" i="16"/>
  <c r="T20" i="16"/>
  <c r="P20" i="16"/>
  <c r="N20" i="16"/>
  <c r="J20" i="16"/>
  <c r="H20" i="16"/>
  <c r="D20" i="16"/>
  <c r="B20" i="16"/>
  <c r="V19" i="16"/>
  <c r="P19" i="16"/>
  <c r="J19" i="16"/>
  <c r="D19" i="16"/>
  <c r="V18" i="16"/>
  <c r="P18" i="16"/>
  <c r="J18" i="16"/>
  <c r="D18" i="16"/>
  <c r="S10" i="16"/>
  <c r="Q10" i="16"/>
  <c r="H10" i="16"/>
  <c r="G10" i="16"/>
  <c r="E10" i="16"/>
  <c r="S9" i="16"/>
  <c r="H9" i="16"/>
  <c r="G9" i="16"/>
  <c r="S8" i="16"/>
  <c r="H8" i="16"/>
  <c r="H11" i="16" s="1"/>
  <c r="G8" i="16"/>
  <c r="E21" i="16" l="1"/>
  <c r="C21" i="16"/>
  <c r="D22" i="16" s="1"/>
  <c r="D23" i="16" s="1"/>
  <c r="F11" i="16"/>
  <c r="F9" i="16"/>
  <c r="K21" i="16"/>
  <c r="AA53" i="16"/>
  <c r="AA54" i="16" s="1"/>
  <c r="T8" i="16" s="1"/>
  <c r="T11" i="16" s="1"/>
  <c r="AA56" i="16"/>
  <c r="Q18" i="16" s="1"/>
  <c r="Q21" i="16" s="1"/>
  <c r="Z56" i="16"/>
  <c r="O20" i="16" s="1"/>
  <c r="Z53" i="16"/>
  <c r="Z54" i="16" s="1"/>
  <c r="R10" i="16" s="1"/>
  <c r="AB53" i="16"/>
  <c r="AB54" i="16" s="1"/>
  <c r="T9" i="16" s="1"/>
  <c r="X53" i="16"/>
  <c r="X54" i="16" s="1"/>
  <c r="R8" i="16" s="1"/>
  <c r="R11" i="16" s="1"/>
  <c r="S12" i="16" s="1"/>
  <c r="S13" i="16" s="1"/>
  <c r="V22" i="16"/>
  <c r="V23" i="16" s="1"/>
  <c r="Y41" i="16"/>
  <c r="B58" i="16"/>
  <c r="F58" i="16"/>
  <c r="I21" i="16"/>
  <c r="J22" i="16" s="1"/>
  <c r="J23" i="16" s="1"/>
  <c r="E8" i="16"/>
  <c r="Q8" i="16"/>
  <c r="E9" i="16"/>
  <c r="Q9" i="16"/>
  <c r="G12" i="16"/>
  <c r="G13" i="16" s="1"/>
  <c r="B18" i="16"/>
  <c r="H18" i="16"/>
  <c r="N18" i="16"/>
  <c r="T18" i="16"/>
  <c r="B19" i="16"/>
  <c r="H19" i="16"/>
  <c r="N19" i="16"/>
  <c r="T19" i="16"/>
  <c r="N41" i="16"/>
  <c r="R41" i="16"/>
  <c r="F46" i="16"/>
  <c r="AA52" i="16"/>
  <c r="Y56" i="16"/>
  <c r="O19" i="16" s="1"/>
  <c r="AC56" i="16"/>
  <c r="Q20" i="16" s="1"/>
  <c r="P22" i="16" s="1"/>
  <c r="P23" i="16" s="1"/>
  <c r="C58" i="16"/>
  <c r="G58" i="16"/>
  <c r="X41" i="16"/>
  <c r="AB41" i="16"/>
  <c r="AC41" i="16"/>
  <c r="O41" i="16"/>
  <c r="S41" i="16"/>
  <c r="X44" i="3" l="1"/>
  <c r="AC44" i="3"/>
  <c r="AB44" i="3"/>
  <c r="AA44" i="3"/>
  <c r="Z44" i="3"/>
  <c r="Y44" i="3"/>
  <c r="AF47" i="11"/>
  <c r="AE47" i="11"/>
  <c r="AD47" i="11"/>
  <c r="AC47" i="11"/>
  <c r="AB47" i="11"/>
  <c r="AA47" i="11"/>
  <c r="AC45" i="12"/>
  <c r="AB45" i="12"/>
  <c r="AA45" i="12"/>
  <c r="Z45" i="12"/>
  <c r="Y45" i="12"/>
  <c r="X45" i="12"/>
  <c r="Q44" i="3" l="1"/>
  <c r="O44" i="3"/>
  <c r="S44" i="3"/>
  <c r="R44" i="3"/>
  <c r="P44" i="3"/>
  <c r="N44" i="3"/>
  <c r="S41" i="3"/>
  <c r="R41" i="3"/>
  <c r="Q41" i="3"/>
  <c r="P41" i="3"/>
  <c r="O41" i="3"/>
  <c r="N41" i="3"/>
  <c r="U47" i="11"/>
  <c r="V47" i="11"/>
  <c r="T47" i="11"/>
  <c r="T48" i="11"/>
  <c r="R47" i="11"/>
  <c r="S47" i="11"/>
  <c r="Q47" i="11"/>
  <c r="Q44" i="11"/>
  <c r="R44" i="11"/>
  <c r="S44" i="11"/>
  <c r="U44" i="11"/>
  <c r="V44" i="11"/>
  <c r="T44" i="11"/>
  <c r="C12" i="9" l="1"/>
  <c r="C11" i="9"/>
  <c r="E37" i="12" l="1"/>
  <c r="B37" i="12"/>
  <c r="B41" i="12"/>
  <c r="F8" i="12" s="1"/>
  <c r="AC52" i="12"/>
  <c r="AB52" i="12"/>
  <c r="AA52" i="12"/>
  <c r="Z52" i="12"/>
  <c r="Y52" i="12"/>
  <c r="X52" i="12"/>
  <c r="S51" i="12"/>
  <c r="R51" i="12"/>
  <c r="Q51" i="12"/>
  <c r="P51" i="12"/>
  <c r="O51" i="12"/>
  <c r="N51" i="12"/>
  <c r="G49" i="12"/>
  <c r="F49" i="12"/>
  <c r="E49" i="12"/>
  <c r="D49" i="12"/>
  <c r="C49" i="12"/>
  <c r="B49" i="12"/>
  <c r="S47" i="12"/>
  <c r="R47" i="12"/>
  <c r="Q47" i="12"/>
  <c r="P47" i="12"/>
  <c r="O47" i="12"/>
  <c r="N47" i="12"/>
  <c r="AC46" i="12"/>
  <c r="AB46" i="12"/>
  <c r="AA46" i="12"/>
  <c r="Z46" i="12"/>
  <c r="Y46" i="12"/>
  <c r="X46" i="12"/>
  <c r="S46" i="12"/>
  <c r="R46" i="12"/>
  <c r="Q46" i="12"/>
  <c r="P46" i="12"/>
  <c r="O46" i="12"/>
  <c r="N46" i="12"/>
  <c r="G44" i="12"/>
  <c r="F44" i="12"/>
  <c r="E44" i="12"/>
  <c r="D44" i="12"/>
  <c r="C44" i="12"/>
  <c r="B44" i="12"/>
  <c r="S44" i="12"/>
  <c r="R44" i="12"/>
  <c r="Q44" i="12"/>
  <c r="P44" i="12"/>
  <c r="O44" i="12"/>
  <c r="N44" i="12"/>
  <c r="AB43" i="12"/>
  <c r="AA43" i="12"/>
  <c r="X43" i="12"/>
  <c r="S43" i="12"/>
  <c r="R43" i="12"/>
  <c r="Q43" i="12"/>
  <c r="P43" i="12"/>
  <c r="O43" i="12"/>
  <c r="N43" i="12"/>
  <c r="X42" i="12"/>
  <c r="AC41" i="12"/>
  <c r="AB41" i="12"/>
  <c r="AA41" i="12"/>
  <c r="Z41" i="12"/>
  <c r="Y41" i="12"/>
  <c r="X41" i="12"/>
  <c r="S41" i="12"/>
  <c r="AC57" i="12" s="1"/>
  <c r="AC58" i="12" s="1"/>
  <c r="W20" i="12" s="1"/>
  <c r="R41" i="12"/>
  <c r="AB57" i="12" s="1"/>
  <c r="AB58" i="12" s="1"/>
  <c r="W19" i="12" s="1"/>
  <c r="Q41" i="12"/>
  <c r="AA57" i="12" s="1"/>
  <c r="AA58" i="12" s="1"/>
  <c r="W18" i="12" s="1"/>
  <c r="P41" i="12"/>
  <c r="Z57" i="12" s="1"/>
  <c r="Z58" i="12" s="1"/>
  <c r="U20" i="12" s="1"/>
  <c r="O41" i="12"/>
  <c r="Y57" i="12" s="1"/>
  <c r="Y58" i="12" s="1"/>
  <c r="U19" i="12" s="1"/>
  <c r="N41" i="12"/>
  <c r="X57" i="12" s="1"/>
  <c r="X58" i="12" s="1"/>
  <c r="U18" i="12" s="1"/>
  <c r="G41" i="12"/>
  <c r="H10" i="12" s="1"/>
  <c r="F41" i="12"/>
  <c r="H9" i="12" s="1"/>
  <c r="E41" i="12"/>
  <c r="H8" i="12" s="1"/>
  <c r="D41" i="12"/>
  <c r="F10" i="12" s="1"/>
  <c r="C41" i="12"/>
  <c r="F9" i="12" s="1"/>
  <c r="S40" i="12"/>
  <c r="R40" i="12"/>
  <c r="Q40" i="12"/>
  <c r="P40" i="12"/>
  <c r="O40" i="12"/>
  <c r="N40" i="12"/>
  <c r="AC35" i="12"/>
  <c r="AC43" i="12" s="1"/>
  <c r="AB35" i="12"/>
  <c r="Z35" i="12"/>
  <c r="Z43" i="12" s="1"/>
  <c r="Y35" i="12"/>
  <c r="Y43" i="12" s="1"/>
  <c r="C32" i="12"/>
  <c r="C31" i="12"/>
  <c r="AC30" i="12"/>
  <c r="AB30" i="12"/>
  <c r="AA30" i="12"/>
  <c r="Z30" i="12"/>
  <c r="Y30" i="12"/>
  <c r="X30" i="12"/>
  <c r="O30" i="12"/>
  <c r="AA40" i="12" s="1"/>
  <c r="N30" i="12"/>
  <c r="V20" i="12"/>
  <c r="T20" i="12"/>
  <c r="P20" i="12"/>
  <c r="N20" i="12"/>
  <c r="J20" i="12"/>
  <c r="H20" i="12"/>
  <c r="D20" i="12"/>
  <c r="B20" i="12"/>
  <c r="V19" i="12"/>
  <c r="T19" i="12"/>
  <c r="P19" i="12"/>
  <c r="N19" i="12"/>
  <c r="J19" i="12"/>
  <c r="H19" i="12"/>
  <c r="D19" i="12"/>
  <c r="B19" i="12"/>
  <c r="V18" i="12"/>
  <c r="T18" i="12"/>
  <c r="P18" i="12"/>
  <c r="N18" i="12"/>
  <c r="J18" i="12"/>
  <c r="H18" i="12"/>
  <c r="D18" i="12"/>
  <c r="B18" i="12"/>
  <c r="S10" i="12"/>
  <c r="Q10" i="12"/>
  <c r="G10" i="12"/>
  <c r="E10" i="12"/>
  <c r="S9" i="12"/>
  <c r="Q9" i="12"/>
  <c r="G9" i="12"/>
  <c r="E9" i="12"/>
  <c r="S8" i="12"/>
  <c r="Q8" i="12"/>
  <c r="G8" i="12"/>
  <c r="E8" i="12"/>
  <c r="AF55" i="11"/>
  <c r="AE55" i="11"/>
  <c r="AD55" i="11"/>
  <c r="AC55" i="11"/>
  <c r="AB55" i="11"/>
  <c r="AA55" i="11"/>
  <c r="V52" i="11"/>
  <c r="U52" i="11"/>
  <c r="T52" i="11"/>
  <c r="S52" i="11"/>
  <c r="R52" i="11"/>
  <c r="Q52" i="11"/>
  <c r="G52" i="11"/>
  <c r="F52" i="11"/>
  <c r="E52" i="11"/>
  <c r="D52" i="11"/>
  <c r="C52" i="11"/>
  <c r="B52" i="11"/>
  <c r="V48" i="11"/>
  <c r="U48" i="11"/>
  <c r="S48" i="11"/>
  <c r="R48" i="11"/>
  <c r="Q48" i="11"/>
  <c r="AF49" i="11"/>
  <c r="AE49" i="11"/>
  <c r="AD49" i="11"/>
  <c r="AC49" i="11"/>
  <c r="AB49" i="11"/>
  <c r="AA49" i="11"/>
  <c r="G47" i="11"/>
  <c r="F47" i="11"/>
  <c r="E47" i="11"/>
  <c r="D47" i="11"/>
  <c r="C47" i="11"/>
  <c r="B47" i="11"/>
  <c r="V45" i="11"/>
  <c r="U45" i="11"/>
  <c r="AE60" i="11" s="1"/>
  <c r="AE61" i="11" s="1"/>
  <c r="T45" i="11"/>
  <c r="AD60" i="11" s="1"/>
  <c r="AD61" i="11" s="1"/>
  <c r="S45" i="11"/>
  <c r="R45" i="11"/>
  <c r="Q45" i="11"/>
  <c r="AD46" i="11"/>
  <c r="AC46" i="11"/>
  <c r="AA46" i="11"/>
  <c r="AC60" i="11"/>
  <c r="AC61" i="11" s="1"/>
  <c r="AF44" i="11"/>
  <c r="AE44" i="11"/>
  <c r="AD44" i="11"/>
  <c r="AC44" i="11"/>
  <c r="AB44" i="11"/>
  <c r="AA44" i="11"/>
  <c r="AB60" i="11"/>
  <c r="AB61" i="11" s="1"/>
  <c r="G43" i="11"/>
  <c r="F43" i="11"/>
  <c r="E43" i="11"/>
  <c r="D43" i="11"/>
  <c r="C43" i="11"/>
  <c r="B43" i="11"/>
  <c r="V42" i="11"/>
  <c r="U42" i="11"/>
  <c r="T42" i="11"/>
  <c r="S42" i="11"/>
  <c r="R42" i="11"/>
  <c r="Q42" i="11"/>
  <c r="AF46" i="11"/>
  <c r="AE46" i="11"/>
  <c r="AB46" i="11"/>
  <c r="C34" i="11"/>
  <c r="C33" i="11"/>
  <c r="E44" i="11" s="1"/>
  <c r="AF32" i="11"/>
  <c r="AE32" i="11"/>
  <c r="AD32" i="11"/>
  <c r="AC32" i="11"/>
  <c r="AB32" i="11"/>
  <c r="AA32" i="11"/>
  <c r="R32" i="11"/>
  <c r="AD43" i="11" s="1"/>
  <c r="Q32" i="11"/>
  <c r="AA43" i="11" s="1"/>
  <c r="V21" i="11"/>
  <c r="T21" i="11"/>
  <c r="P21" i="11"/>
  <c r="N21" i="11"/>
  <c r="J21" i="11"/>
  <c r="H21" i="11"/>
  <c r="D21" i="11"/>
  <c r="B21" i="11"/>
  <c r="V20" i="11"/>
  <c r="T20" i="11"/>
  <c r="P20" i="11"/>
  <c r="N20" i="11"/>
  <c r="J20" i="11"/>
  <c r="H20" i="11"/>
  <c r="D20" i="11"/>
  <c r="B20" i="11"/>
  <c r="V19" i="11"/>
  <c r="T19" i="11"/>
  <c r="P19" i="11"/>
  <c r="N19" i="11"/>
  <c r="J19" i="11"/>
  <c r="H19" i="11"/>
  <c r="D19" i="11"/>
  <c r="B19" i="11"/>
  <c r="S11" i="11"/>
  <c r="Q11" i="11"/>
  <c r="G11" i="11"/>
  <c r="E11" i="11"/>
  <c r="S10" i="11"/>
  <c r="Q10" i="11"/>
  <c r="G10" i="11"/>
  <c r="E10" i="11"/>
  <c r="S9" i="11"/>
  <c r="Q9" i="11"/>
  <c r="G9" i="11"/>
  <c r="E9" i="11"/>
  <c r="B45" i="12" l="1"/>
  <c r="F11" i="12"/>
  <c r="Q41" i="11"/>
  <c r="C18" i="12"/>
  <c r="X55" i="12"/>
  <c r="X56" i="12" s="1"/>
  <c r="O18" i="12" s="1"/>
  <c r="O21" i="12" s="1"/>
  <c r="T41" i="11"/>
  <c r="AF60" i="11"/>
  <c r="AF61" i="11" s="1"/>
  <c r="AA60" i="11"/>
  <c r="AA61" i="11" s="1"/>
  <c r="D50" i="12"/>
  <c r="I20" i="12" s="1"/>
  <c r="D45" i="12"/>
  <c r="C20" i="12" s="1"/>
  <c r="X40" i="12"/>
  <c r="N39" i="12"/>
  <c r="U21" i="12"/>
  <c r="AB44" i="12"/>
  <c r="AB42" i="12"/>
  <c r="W21" i="12"/>
  <c r="X44" i="12"/>
  <c r="Z42" i="12"/>
  <c r="Z44" i="12"/>
  <c r="Y42" i="12"/>
  <c r="AC42" i="12"/>
  <c r="Y44" i="12"/>
  <c r="AC44" i="12"/>
  <c r="Q39" i="12"/>
  <c r="AA42" i="12"/>
  <c r="AA44" i="12"/>
  <c r="H9" i="11"/>
  <c r="E53" i="11" s="1"/>
  <c r="K19" i="11" s="1"/>
  <c r="C44" i="11"/>
  <c r="F10" i="11" s="1"/>
  <c r="C53" i="11" s="1"/>
  <c r="I20" i="11" s="1"/>
  <c r="F44" i="11"/>
  <c r="H10" i="11" s="1"/>
  <c r="G44" i="11"/>
  <c r="H11" i="11" s="1"/>
  <c r="G48" i="11" s="1"/>
  <c r="E21" i="11" s="1"/>
  <c r="B44" i="11"/>
  <c r="F9" i="11" s="1"/>
  <c r="B53" i="11" s="1"/>
  <c r="F48" i="11"/>
  <c r="E20" i="11" s="1"/>
  <c r="F53" i="11"/>
  <c r="K20" i="11" s="1"/>
  <c r="W19" i="11"/>
  <c r="W22" i="11" s="1"/>
  <c r="AD45" i="11"/>
  <c r="D44" i="11"/>
  <c r="U21" i="11" s="1"/>
  <c r="AA45" i="11"/>
  <c r="AA48" i="11" s="1"/>
  <c r="AE45" i="11"/>
  <c r="AE48" i="11" s="1"/>
  <c r="AC45" i="11"/>
  <c r="AC48" i="11" s="1"/>
  <c r="AB45" i="11"/>
  <c r="AF45" i="11"/>
  <c r="AF48" i="11" s="1"/>
  <c r="C21" i="10"/>
  <c r="B54" i="11" s="1"/>
  <c r="B21" i="10"/>
  <c r="E9" i="9"/>
  <c r="E48" i="11" l="1"/>
  <c r="E19" i="11" s="1"/>
  <c r="E22" i="11" s="1"/>
  <c r="X53" i="12"/>
  <c r="X54" i="12" s="1"/>
  <c r="R8" i="12" s="1"/>
  <c r="W20" i="11"/>
  <c r="AB58" i="11"/>
  <c r="AB56" i="11" s="1"/>
  <c r="AB57" i="11" s="1"/>
  <c r="R10" i="11" s="1"/>
  <c r="AB48" i="11"/>
  <c r="AD58" i="11"/>
  <c r="AD56" i="11" s="1"/>
  <c r="AD57" i="11" s="1"/>
  <c r="T9" i="11" s="1"/>
  <c r="AD48" i="11"/>
  <c r="Z55" i="12"/>
  <c r="AB55" i="12"/>
  <c r="AB56" i="12" s="1"/>
  <c r="Q19" i="12" s="1"/>
  <c r="AA55" i="12"/>
  <c r="AA53" i="12" s="1"/>
  <c r="AA54" i="12" s="1"/>
  <c r="AC55" i="12"/>
  <c r="Y55" i="12"/>
  <c r="Y56" i="12" s="1"/>
  <c r="O19" i="12" s="1"/>
  <c r="B48" i="11"/>
  <c r="C19" i="11" s="1"/>
  <c r="U19" i="11"/>
  <c r="U22" i="11" s="1"/>
  <c r="I19" i="11"/>
  <c r="Y53" i="12"/>
  <c r="Y54" i="12" s="1"/>
  <c r="R9" i="12" s="1"/>
  <c r="G45" i="12"/>
  <c r="E20" i="12" s="1"/>
  <c r="G50" i="12"/>
  <c r="K20" i="12" s="1"/>
  <c r="AA56" i="12"/>
  <c r="Q18" i="12" s="1"/>
  <c r="Q21" i="12" s="1"/>
  <c r="Z56" i="12"/>
  <c r="O20" i="12" s="1"/>
  <c r="Z53" i="12"/>
  <c r="Z54" i="12" s="1"/>
  <c r="R10" i="12" s="1"/>
  <c r="F50" i="12"/>
  <c r="K19" i="12" s="1"/>
  <c r="F45" i="12"/>
  <c r="E19" i="12" s="1"/>
  <c r="B50" i="12"/>
  <c r="I18" i="12" s="1"/>
  <c r="I21" i="12" s="1"/>
  <c r="C21" i="12"/>
  <c r="G12" i="12"/>
  <c r="G13" i="12" s="1"/>
  <c r="AC56" i="12"/>
  <c r="Q20" i="12" s="1"/>
  <c r="P22" i="12" s="1"/>
  <c r="P23" i="12" s="1"/>
  <c r="AC53" i="12"/>
  <c r="AC54" i="12" s="1"/>
  <c r="T10" i="12" s="1"/>
  <c r="V22" i="12"/>
  <c r="V23" i="12" s="1"/>
  <c r="R11" i="12"/>
  <c r="H11" i="12"/>
  <c r="E45" i="12"/>
  <c r="E18" i="12" s="1"/>
  <c r="E21" i="12" s="1"/>
  <c r="E50" i="12"/>
  <c r="K18" i="12" s="1"/>
  <c r="K21" i="12" s="1"/>
  <c r="G53" i="11"/>
  <c r="K21" i="11" s="1"/>
  <c r="C48" i="11"/>
  <c r="C20" i="11" s="1"/>
  <c r="H12" i="11"/>
  <c r="W21" i="11"/>
  <c r="U20" i="11"/>
  <c r="F11" i="11"/>
  <c r="AE58" i="11"/>
  <c r="AF58" i="11"/>
  <c r="AC58" i="11"/>
  <c r="AA58" i="11"/>
  <c r="K22" i="11"/>
  <c r="AB59" i="11" l="1"/>
  <c r="O20" i="11" s="1"/>
  <c r="AB53" i="12"/>
  <c r="AB54" i="12" s="1"/>
  <c r="T9" i="12" s="1"/>
  <c r="AD59" i="11"/>
  <c r="Q19" i="11" s="1"/>
  <c r="Q22" i="11" s="1"/>
  <c r="T8" i="12"/>
  <c r="T11" i="12" s="1"/>
  <c r="V23" i="11"/>
  <c r="V24" i="11" s="1"/>
  <c r="J22" i="12"/>
  <c r="J23" i="12" s="1"/>
  <c r="D22" i="12"/>
  <c r="D23" i="12" s="1"/>
  <c r="S12" i="12"/>
  <c r="S13" i="12" s="1"/>
  <c r="C45" i="12"/>
  <c r="C19" i="12" s="1"/>
  <c r="C50" i="12"/>
  <c r="I19" i="12" s="1"/>
  <c r="AE56" i="11"/>
  <c r="AE57" i="11" s="1"/>
  <c r="T10" i="11" s="1"/>
  <c r="T12" i="11" s="1"/>
  <c r="AE59" i="11"/>
  <c r="Q20" i="11" s="1"/>
  <c r="AA59" i="11"/>
  <c r="O19" i="11" s="1"/>
  <c r="AA56" i="11"/>
  <c r="AA57" i="11" s="1"/>
  <c r="R9" i="11" s="1"/>
  <c r="AC56" i="11"/>
  <c r="AC57" i="11" s="1"/>
  <c r="R11" i="11" s="1"/>
  <c r="AC59" i="11"/>
  <c r="O21" i="11" s="1"/>
  <c r="AF59" i="11"/>
  <c r="Q21" i="11" s="1"/>
  <c r="AF56" i="11"/>
  <c r="AF57" i="11" s="1"/>
  <c r="T11" i="11" s="1"/>
  <c r="D48" i="11"/>
  <c r="C21" i="11" s="1"/>
  <c r="C22" i="11" s="1"/>
  <c r="D53" i="11"/>
  <c r="I21" i="11" s="1"/>
  <c r="I22" i="11" s="1"/>
  <c r="F12" i="11"/>
  <c r="D23" i="11" l="1"/>
  <c r="D24" i="11" s="1"/>
  <c r="J23" i="11"/>
  <c r="J24" i="11" s="1"/>
  <c r="R12" i="11"/>
  <c r="S13" i="11" s="1"/>
  <c r="S14" i="11" s="1"/>
  <c r="O22" i="11"/>
  <c r="P23" i="11" s="1"/>
  <c r="P24" i="11" s="1"/>
  <c r="O29" i="3" l="1"/>
  <c r="N29" i="3"/>
  <c r="C31" i="3"/>
  <c r="C30" i="3"/>
  <c r="Y52" i="3"/>
  <c r="Z52" i="3"/>
  <c r="AA52" i="3"/>
  <c r="AB52" i="3"/>
  <c r="AC52" i="3"/>
  <c r="X52" i="3"/>
  <c r="AC34" i="3"/>
  <c r="AC43" i="3" s="1"/>
  <c r="AB34" i="3"/>
  <c r="AB43" i="3" s="1"/>
  <c r="Z34" i="3"/>
  <c r="Z43" i="3" s="1"/>
  <c r="Y34" i="3"/>
  <c r="Y43" i="3" s="1"/>
  <c r="AA43" i="3"/>
  <c r="X43" i="3"/>
  <c r="Y46" i="3"/>
  <c r="Z46" i="3"/>
  <c r="AA46" i="3"/>
  <c r="AB46" i="3"/>
  <c r="AC46" i="3"/>
  <c r="X46" i="3"/>
  <c r="AB29" i="3"/>
  <c r="AC29" i="3"/>
  <c r="AA29" i="3"/>
  <c r="Z29" i="3"/>
  <c r="Y29" i="3"/>
  <c r="X29" i="3"/>
  <c r="Q49" i="3"/>
  <c r="N49" i="3"/>
  <c r="R45" i="3"/>
  <c r="S45" i="3"/>
  <c r="Q45" i="3"/>
  <c r="O45" i="3"/>
  <c r="P45" i="3"/>
  <c r="N45" i="3"/>
  <c r="R42" i="3"/>
  <c r="S42" i="3"/>
  <c r="Q42" i="3"/>
  <c r="O42" i="3"/>
  <c r="P42" i="3"/>
  <c r="N42" i="3"/>
  <c r="X57" i="3"/>
  <c r="X58" i="3" s="1"/>
  <c r="S49" i="3"/>
  <c r="R49" i="3"/>
  <c r="P49" i="3"/>
  <c r="O49" i="3"/>
  <c r="AA57" i="3"/>
  <c r="AA58" i="3" s="1"/>
  <c r="AB57" i="3"/>
  <c r="AB58" i="3" s="1"/>
  <c r="AC57" i="3"/>
  <c r="AC58" i="3" s="1"/>
  <c r="E41" i="3" l="1"/>
  <c r="W17" i="3" s="1"/>
  <c r="W20" i="3" s="1"/>
  <c r="F41" i="3"/>
  <c r="W18" i="3" s="1"/>
  <c r="D41" i="3"/>
  <c r="B41" i="3"/>
  <c r="U17" i="3" s="1"/>
  <c r="U20" i="3" s="1"/>
  <c r="C41" i="3"/>
  <c r="U18" i="3" s="1"/>
  <c r="G41" i="3"/>
  <c r="W19" i="3" s="1"/>
  <c r="Y57" i="3"/>
  <c r="Y58" i="3" s="1"/>
  <c r="Z57" i="3"/>
  <c r="Z58" i="3" s="1"/>
  <c r="U19" i="3" l="1"/>
  <c r="V21" i="3"/>
  <c r="V22" i="3" s="1"/>
  <c r="AA40" i="3"/>
  <c r="AA41" i="3"/>
  <c r="AB41" i="3"/>
  <c r="AC41" i="3"/>
  <c r="Z41" i="3"/>
  <c r="Y41" i="3"/>
  <c r="X41" i="3"/>
  <c r="X40" i="3"/>
  <c r="Q38" i="3"/>
  <c r="N38" i="3"/>
  <c r="V19" i="3" l="1"/>
  <c r="V18" i="3"/>
  <c r="V17" i="3"/>
  <c r="T18" i="3"/>
  <c r="T19" i="3"/>
  <c r="T17" i="3"/>
  <c r="P19" i="3"/>
  <c r="P18" i="3"/>
  <c r="P17" i="3"/>
  <c r="S9" i="3"/>
  <c r="S8" i="3"/>
  <c r="S7" i="3"/>
  <c r="N19" i="3"/>
  <c r="N18" i="3"/>
  <c r="N17" i="3"/>
  <c r="Q9" i="3"/>
  <c r="Q8" i="3"/>
  <c r="Q7" i="3"/>
  <c r="P39" i="3"/>
  <c r="Q39" i="3"/>
  <c r="R39" i="3"/>
  <c r="S39" i="3"/>
  <c r="O39" i="3"/>
  <c r="N39" i="3"/>
  <c r="D49" i="3"/>
  <c r="E49" i="3"/>
  <c r="F49" i="3"/>
  <c r="G49" i="3"/>
  <c r="C49" i="3"/>
  <c r="B49" i="3"/>
  <c r="D44" i="3"/>
  <c r="E44" i="3"/>
  <c r="F44" i="3"/>
  <c r="G44" i="3"/>
  <c r="C44" i="3"/>
  <c r="B44" i="3"/>
  <c r="J19" i="3"/>
  <c r="J18" i="3"/>
  <c r="J17" i="3"/>
  <c r="H19" i="3"/>
  <c r="H18" i="3"/>
  <c r="H17" i="3"/>
  <c r="D19" i="3"/>
  <c r="D18" i="3"/>
  <c r="D17" i="3"/>
  <c r="G9" i="3"/>
  <c r="G8" i="3"/>
  <c r="G7" i="3"/>
  <c r="B19" i="3"/>
  <c r="B18" i="3"/>
  <c r="B17" i="3"/>
  <c r="E9" i="3"/>
  <c r="E8" i="3"/>
  <c r="E7" i="3"/>
  <c r="E40" i="3" l="1"/>
  <c r="D40" i="3"/>
  <c r="F40" i="3"/>
  <c r="G40" i="3"/>
  <c r="C40" i="3"/>
  <c r="B40" i="3"/>
  <c r="F9" i="3" l="1"/>
  <c r="D45" i="3" s="1"/>
  <c r="C19" i="3" s="1"/>
  <c r="Z42" i="3"/>
  <c r="H9" i="3"/>
  <c r="G50" i="3" s="1"/>
  <c r="K19" i="3" s="1"/>
  <c r="AC42" i="3"/>
  <c r="H8" i="3"/>
  <c r="F50" i="3" s="1"/>
  <c r="K18" i="3" s="1"/>
  <c r="AB42" i="3"/>
  <c r="F7" i="3"/>
  <c r="B45" i="3" s="1"/>
  <c r="C17" i="3" s="1"/>
  <c r="C20" i="3" s="1"/>
  <c r="D21" i="3" s="1"/>
  <c r="D22" i="3" s="1"/>
  <c r="X42" i="3"/>
  <c r="F8" i="3"/>
  <c r="C50" i="3" s="1"/>
  <c r="I18" i="3" s="1"/>
  <c r="Y42" i="3"/>
  <c r="H7" i="3"/>
  <c r="H10" i="3" s="1"/>
  <c r="AA42" i="3"/>
  <c r="F45" i="3"/>
  <c r="E18" i="3" s="1"/>
  <c r="F10" i="3"/>
  <c r="G45" i="3"/>
  <c r="E19" i="3" s="1"/>
  <c r="AB55" i="3" l="1"/>
  <c r="AB53" i="3" s="1"/>
  <c r="AB54" i="3" s="1"/>
  <c r="T8" i="3" s="1"/>
  <c r="AB45" i="3"/>
  <c r="Y55" i="3"/>
  <c r="Y53" i="3" s="1"/>
  <c r="Y54" i="3" s="1"/>
  <c r="R8" i="3" s="1"/>
  <c r="Y45" i="3"/>
  <c r="X55" i="3"/>
  <c r="X56" i="3" s="1"/>
  <c r="O17" i="3" s="1"/>
  <c r="O20" i="3" s="1"/>
  <c r="X45" i="3"/>
  <c r="Z55" i="3"/>
  <c r="Z56" i="3" s="1"/>
  <c r="O19" i="3" s="1"/>
  <c r="Z45" i="3"/>
  <c r="AA55" i="3"/>
  <c r="AA53" i="3" s="1"/>
  <c r="AA54" i="3" s="1"/>
  <c r="AA45" i="3"/>
  <c r="AC55" i="3"/>
  <c r="AC56" i="3" s="1"/>
  <c r="Q19" i="3" s="1"/>
  <c r="AC45" i="3"/>
  <c r="D50" i="3"/>
  <c r="I19" i="3" s="1"/>
  <c r="E50" i="3"/>
  <c r="K17" i="3" s="1"/>
  <c r="K20" i="3" s="1"/>
  <c r="E45" i="3"/>
  <c r="E17" i="3" s="1"/>
  <c r="E20" i="3" s="1"/>
  <c r="AA56" i="3"/>
  <c r="Q17" i="3" s="1"/>
  <c r="Q20" i="3" s="1"/>
  <c r="AB56" i="3"/>
  <c r="Q18" i="3" s="1"/>
  <c r="AC53" i="3"/>
  <c r="AC54" i="3" s="1"/>
  <c r="T9" i="3" s="1"/>
  <c r="Z53" i="3"/>
  <c r="Z54" i="3" s="1"/>
  <c r="R9" i="3" s="1"/>
  <c r="Y56" i="3"/>
  <c r="O18" i="3" s="1"/>
  <c r="B50" i="3"/>
  <c r="I17" i="3" s="1"/>
  <c r="I20" i="3" s="1"/>
  <c r="J21" i="3" s="1"/>
  <c r="C45" i="3"/>
  <c r="C18" i="3" s="1"/>
  <c r="X53" i="3" l="1"/>
  <c r="X54" i="3" s="1"/>
  <c r="R7" i="3" s="1"/>
  <c r="R10" i="3" s="1"/>
  <c r="S11" i="3" s="1"/>
  <c r="S12" i="3" s="1"/>
  <c r="P21" i="3"/>
  <c r="P22" i="3" s="1"/>
  <c r="J22" i="3"/>
  <c r="T7" i="3"/>
  <c r="T10" i="3" s="1"/>
</calcChain>
</file>

<file path=xl/comments1.xml><?xml version="1.0" encoding="utf-8"?>
<comments xmlns="http://schemas.openxmlformats.org/spreadsheetml/2006/main">
  <authors>
    <author>Annika</author>
  </authors>
  <commentList>
    <comment ref="X38" authorId="0" shapeId="0">
      <text>
        <r>
          <rPr>
            <b/>
            <sz val="9"/>
            <color indexed="81"/>
            <rFont val="Segoe UI"/>
            <family val="2"/>
          </rPr>
          <t>Annika:</t>
        </r>
        <r>
          <rPr>
            <sz val="9"/>
            <color indexed="81"/>
            <rFont val="Segoe UI"/>
            <family val="2"/>
          </rPr>
          <t xml:space="preserve">
Either total value in € or percent of energy consumption in following format: 0,xx</t>
        </r>
      </text>
    </comment>
    <comment ref="X39" authorId="0" shapeId="0">
      <text>
        <r>
          <rPr>
            <b/>
            <sz val="9"/>
            <color indexed="81"/>
            <rFont val="Segoe UI"/>
            <family val="2"/>
          </rPr>
          <t>Annika:</t>
        </r>
        <r>
          <rPr>
            <sz val="9"/>
            <color indexed="81"/>
            <rFont val="Segoe UI"/>
            <family val="2"/>
          </rPr>
          <t xml:space="preserve">
When calculating with percentage</t>
        </r>
      </text>
    </comment>
    <comment ref="X40" authorId="0" shapeId="0">
      <text>
        <r>
          <rPr>
            <b/>
            <sz val="9"/>
            <color indexed="81"/>
            <rFont val="Segoe UI"/>
            <family val="2"/>
          </rPr>
          <t>Annika:</t>
        </r>
        <r>
          <rPr>
            <sz val="9"/>
            <color indexed="81"/>
            <rFont val="Segoe UI"/>
            <family val="2"/>
          </rPr>
          <t xml:space="preserve">
Either total value in € or percent of energy costs in format: 0,xx</t>
        </r>
      </text>
    </comment>
    <comment ref="X41" authorId="0" shapeId="0">
      <text>
        <r>
          <rPr>
            <b/>
            <sz val="9"/>
            <color indexed="81"/>
            <rFont val="Segoe UI"/>
            <family val="2"/>
          </rPr>
          <t>Annika:</t>
        </r>
        <r>
          <rPr>
            <sz val="9"/>
            <color indexed="81"/>
            <rFont val="Segoe UI"/>
            <family val="2"/>
          </rPr>
          <t xml:space="preserve">
Value either in €/km or total costs per year</t>
        </r>
      </text>
    </comment>
  </commentList>
</comments>
</file>

<file path=xl/comments2.xml><?xml version="1.0" encoding="utf-8"?>
<comments xmlns="http://schemas.openxmlformats.org/spreadsheetml/2006/main">
  <authors>
    <author>Annika</author>
  </authors>
  <commentList>
    <comment ref="K49" authorId="0" shapeId="0">
      <text>
        <r>
          <rPr>
            <b/>
            <sz val="9"/>
            <color indexed="81"/>
            <rFont val="Segoe UI"/>
            <family val="2"/>
          </rPr>
          <t>Annika:</t>
        </r>
        <r>
          <rPr>
            <sz val="9"/>
            <color indexed="81"/>
            <rFont val="Segoe UI"/>
            <family val="2"/>
          </rPr>
          <t xml:space="preserve">
Depreciation depending on possibile expiry: In case the certificate expires, there is a loss of alue, which needs to be written off.</t>
        </r>
      </text>
    </comment>
  </commentList>
</comments>
</file>

<file path=xl/comments3.xml><?xml version="1.0" encoding="utf-8"?>
<comments xmlns="http://schemas.openxmlformats.org/spreadsheetml/2006/main">
  <authors>
    <author>Annika</author>
  </authors>
  <commentList>
    <comment ref="U36" authorId="0" shapeId="0">
      <text>
        <r>
          <rPr>
            <b/>
            <sz val="9"/>
            <color indexed="81"/>
            <rFont val="Segoe UI"/>
            <family val="2"/>
          </rPr>
          <t>Annika:</t>
        </r>
        <r>
          <rPr>
            <sz val="9"/>
            <color indexed="81"/>
            <rFont val="Segoe UI"/>
            <family val="2"/>
          </rPr>
          <t xml:space="preserve">
Either total value in € or percent of energy consumption in following format: 0,xx</t>
        </r>
      </text>
    </comment>
    <comment ref="U37" authorId="0" shapeId="0">
      <text>
        <r>
          <rPr>
            <b/>
            <sz val="9"/>
            <color indexed="81"/>
            <rFont val="Segoe UI"/>
            <family val="2"/>
          </rPr>
          <t>Annika:</t>
        </r>
        <r>
          <rPr>
            <sz val="9"/>
            <color indexed="81"/>
            <rFont val="Segoe UI"/>
            <family val="2"/>
          </rPr>
          <t xml:space="preserve">
When calculating with percentage</t>
        </r>
      </text>
    </comment>
    <comment ref="U38" authorId="0" shapeId="0">
      <text>
        <r>
          <rPr>
            <b/>
            <sz val="9"/>
            <color indexed="81"/>
            <rFont val="Segoe UI"/>
            <family val="2"/>
          </rPr>
          <t>Annika:</t>
        </r>
        <r>
          <rPr>
            <sz val="9"/>
            <color indexed="81"/>
            <rFont val="Segoe UI"/>
            <family val="2"/>
          </rPr>
          <t xml:space="preserve">
Either total value in € or percent of energy costs in format: 0,xx</t>
        </r>
      </text>
    </comment>
    <comment ref="U39" authorId="0" shapeId="0">
      <text>
        <r>
          <rPr>
            <b/>
            <sz val="9"/>
            <color indexed="81"/>
            <rFont val="Segoe UI"/>
            <family val="2"/>
          </rPr>
          <t>Annika:</t>
        </r>
        <r>
          <rPr>
            <sz val="9"/>
            <color indexed="81"/>
            <rFont val="Segoe UI"/>
            <family val="2"/>
          </rPr>
          <t xml:space="preserve">
Value either in €/km or total costs per year</t>
        </r>
      </text>
    </comment>
  </commentList>
</comments>
</file>

<file path=xl/comments4.xml><?xml version="1.0" encoding="utf-8"?>
<comments xmlns="http://schemas.openxmlformats.org/spreadsheetml/2006/main">
  <authors>
    <author>Annika</author>
  </authors>
  <commentList>
    <comment ref="U35" authorId="0" shapeId="0">
      <text>
        <r>
          <rPr>
            <b/>
            <sz val="9"/>
            <color indexed="81"/>
            <rFont val="Segoe UI"/>
            <family val="2"/>
          </rPr>
          <t>Annika:</t>
        </r>
        <r>
          <rPr>
            <sz val="9"/>
            <color indexed="81"/>
            <rFont val="Segoe UI"/>
            <family val="2"/>
          </rPr>
          <t xml:space="preserve">
Either total value in € or percent of km driven in following format: 0,xx</t>
        </r>
      </text>
    </comment>
    <comment ref="U36" authorId="0" shapeId="0">
      <text>
        <r>
          <rPr>
            <b/>
            <sz val="9"/>
            <color indexed="81"/>
            <rFont val="Segoe UI"/>
            <family val="2"/>
          </rPr>
          <t>Annika:</t>
        </r>
        <r>
          <rPr>
            <sz val="9"/>
            <color indexed="81"/>
            <rFont val="Segoe UI"/>
            <family val="2"/>
          </rPr>
          <t xml:space="preserve">
When calculating with percentage</t>
        </r>
      </text>
    </comment>
    <comment ref="U37" authorId="0" shapeId="0">
      <text>
        <r>
          <rPr>
            <b/>
            <sz val="9"/>
            <color indexed="81"/>
            <rFont val="Segoe UI"/>
            <family val="2"/>
          </rPr>
          <t>Annika:</t>
        </r>
        <r>
          <rPr>
            <sz val="9"/>
            <color indexed="81"/>
            <rFont val="Segoe UI"/>
            <family val="2"/>
          </rPr>
          <t xml:space="preserve">
Either total value in € or percent of energy costs in format: 0,xx</t>
        </r>
      </text>
    </comment>
    <comment ref="U38" authorId="0" shapeId="0">
      <text>
        <r>
          <rPr>
            <b/>
            <sz val="9"/>
            <color indexed="81"/>
            <rFont val="Segoe UI"/>
            <family val="2"/>
          </rPr>
          <t>Annika:</t>
        </r>
        <r>
          <rPr>
            <sz val="9"/>
            <color indexed="81"/>
            <rFont val="Segoe UI"/>
            <family val="2"/>
          </rPr>
          <t xml:space="preserve">
Value either in €/km or total costs per year</t>
        </r>
      </text>
    </comment>
  </commentList>
</comments>
</file>

<file path=xl/sharedStrings.xml><?xml version="1.0" encoding="utf-8"?>
<sst xmlns="http://schemas.openxmlformats.org/spreadsheetml/2006/main" count="658" uniqueCount="252">
  <si>
    <t>Before</t>
  </si>
  <si>
    <t>After</t>
  </si>
  <si>
    <t>Average:</t>
  </si>
  <si>
    <t>Difference 1</t>
  </si>
  <si>
    <t>Difference 2</t>
  </si>
  <si>
    <t>Standardised Energy Consumption in MJ/tkm</t>
  </si>
  <si>
    <t>Total-Cost-of-Ownership</t>
  </si>
  <si>
    <t>Variable Costs</t>
  </si>
  <si>
    <t>Fixed Costs</t>
  </si>
  <si>
    <t>Diesel</t>
  </si>
  <si>
    <t>Year</t>
  </si>
  <si>
    <t>Difference 1: Difference between current year and average of the old process in absolute numbers</t>
  </si>
  <si>
    <t>Difference 2: Difference between current year and average of the old process in %</t>
  </si>
  <si>
    <t>Database</t>
  </si>
  <si>
    <t>Calculation of energy consumption in l/tkm or kWh/tkm (weight of goods)</t>
  </si>
  <si>
    <t>Energy consumption (l or kWh)</t>
  </si>
  <si>
    <t>Driven kilometres</t>
  </si>
  <si>
    <t>Average weight of goods (in t)</t>
  </si>
  <si>
    <t>Energy consumption in l/km or kWh/km</t>
  </si>
  <si>
    <t>Calculation of standardised energy consumption in MJ/tkm (weight of goods)</t>
  </si>
  <si>
    <t>Engery consumption in l/tkm or kWh/tkm</t>
  </si>
  <si>
    <t>Calculation of greenhouse gas-emissions in kgCO2e/tkm</t>
  </si>
  <si>
    <t>Laden journey</t>
  </si>
  <si>
    <t>Empty journey</t>
  </si>
  <si>
    <t>in km</t>
  </si>
  <si>
    <t>in %</t>
  </si>
  <si>
    <t>Process data</t>
  </si>
  <si>
    <t>Vechicle data</t>
  </si>
  <si>
    <t>max. vehicle load capacity in t</t>
  </si>
  <si>
    <t>Acquisition costs</t>
  </si>
  <si>
    <t>Taxes</t>
  </si>
  <si>
    <t>Insurance</t>
  </si>
  <si>
    <t>E-Truck</t>
  </si>
  <si>
    <t>General Parameters</t>
  </si>
  <si>
    <t>Battery costs</t>
  </si>
  <si>
    <t>Capital costs</t>
  </si>
  <si>
    <t>Depriciation</t>
  </si>
  <si>
    <t>Vehicle</t>
  </si>
  <si>
    <t>Charging infrastructure</t>
  </si>
  <si>
    <t>Yearly inspection</t>
  </si>
  <si>
    <t>Maintenance of infrastructure</t>
  </si>
  <si>
    <t>Maintenance of Vehicle</t>
  </si>
  <si>
    <t>Inidividual position #1</t>
  </si>
  <si>
    <t>Inidividual position #2</t>
  </si>
  <si>
    <t>Inidividual position #3</t>
  </si>
  <si>
    <t>Tyres</t>
  </si>
  <si>
    <t>Cleaning</t>
  </si>
  <si>
    <t>Unschedueled Maintenance</t>
  </si>
  <si>
    <t>Energy (Fuel, Electricity, Heat, …)</t>
  </si>
  <si>
    <t>Individual Position #1</t>
  </si>
  <si>
    <t>Individual Position #2</t>
  </si>
  <si>
    <t>Individual Position #3</t>
  </si>
  <si>
    <t>Acqusition costs vehicle</t>
  </si>
  <si>
    <t>Greyish highlighted cells need to be filled with data, if applicable; all others will be adpted automatically</t>
  </si>
  <si>
    <t>Variable costs parameters</t>
  </si>
  <si>
    <t>Number of tyres</t>
  </si>
  <si>
    <t>Acquisition charging infratsructure</t>
  </si>
  <si>
    <t>Cleaning (in €/km or total costs p.a.)</t>
  </si>
  <si>
    <t>Life of tyres in km</t>
  </si>
  <si>
    <t>Costs AdBlue</t>
  </si>
  <si>
    <t>Costs lubricants</t>
  </si>
  <si>
    <t>Battery capacity in kWh</t>
  </si>
  <si>
    <t>Battery costs (in €/kWh)</t>
  </si>
  <si>
    <t>Useful life charging infrastructure (years)</t>
  </si>
  <si>
    <t>Useful life vehicle (years)</t>
  </si>
  <si>
    <t>Calculatory interest rate in % p.a.</t>
  </si>
  <si>
    <t>Tyre price apiece</t>
  </si>
  <si>
    <t>Diesel price in €/l</t>
  </si>
  <si>
    <t>Electricity price in €/kWh</t>
  </si>
  <si>
    <t>Total-Cost-of-Ownership in €/tkm</t>
  </si>
  <si>
    <t>TCO</t>
  </si>
  <si>
    <t>TCO in €/year</t>
  </si>
  <si>
    <t>TCO in €/km</t>
  </si>
  <si>
    <t>Variable costs in €/year</t>
  </si>
  <si>
    <t>Fixed costs in €/year</t>
  </si>
  <si>
    <t>Variable costs in €/km</t>
  </si>
  <si>
    <t>Fixed costs in €/km</t>
  </si>
  <si>
    <t>Variable Costs in €/tkm</t>
  </si>
  <si>
    <t>Fixed Costs in €/tkm</t>
  </si>
  <si>
    <t>Energy Consumption in l/tkm or kWh/tkm</t>
  </si>
  <si>
    <t>Energy Consumption in kWh/m²</t>
  </si>
  <si>
    <t>Standardised Energy Consumption in MJ/m²</t>
  </si>
  <si>
    <t>Total-Cost-of-Ownership in €/m²</t>
  </si>
  <si>
    <t>Variable Costs in €/m²</t>
  </si>
  <si>
    <t>Fixed Costs in €/m²</t>
  </si>
  <si>
    <t>Calculation of energy consumption in kWh/m²</t>
  </si>
  <si>
    <t>Warehouse data</t>
  </si>
  <si>
    <t>Non-certified</t>
  </si>
  <si>
    <t>Certified</t>
  </si>
  <si>
    <t>Energy consumption in kWh/m²</t>
  </si>
  <si>
    <t>Engery consumption in kWh/m²</t>
  </si>
  <si>
    <t>WTW energy factor in MJ/l or MJ/kWh</t>
  </si>
  <si>
    <t>WTW emission factor in kgCO2e/l or /kWh</t>
  </si>
  <si>
    <t>WTW energy factor in MJ/kWh</t>
  </si>
  <si>
    <t>WTW emission factor in kgCO2e/kWh</t>
  </si>
  <si>
    <t>Useful life (years)</t>
  </si>
  <si>
    <t>Energy consumption kWh</t>
  </si>
  <si>
    <t>Costs for Certification</t>
  </si>
  <si>
    <t>Warehouse</t>
  </si>
  <si>
    <t>Certification</t>
  </si>
  <si>
    <t>Acqusition or Construction costs</t>
  </si>
  <si>
    <t>Variable Costs p.a.</t>
  </si>
  <si>
    <t>Fixed Costs p.a.</t>
  </si>
  <si>
    <t>Energy (Electricity, Heat, …) in €</t>
  </si>
  <si>
    <t>Water price in €/l</t>
  </si>
  <si>
    <t>Water costs in €</t>
  </si>
  <si>
    <t>Water consumption in l</t>
  </si>
  <si>
    <t>TCO in €/m²</t>
  </si>
  <si>
    <t>Variable costs in €/m²</t>
  </si>
  <si>
    <t>Fixed costs in €/m²</t>
  </si>
  <si>
    <t>Difference 1:</t>
  </si>
  <si>
    <t>Difference 2:</t>
  </si>
  <si>
    <t>Proportion of energy source on electricity mix in %</t>
  </si>
  <si>
    <t>Renewables</t>
  </si>
  <si>
    <t>Coal</t>
  </si>
  <si>
    <t>Natural gas</t>
  </si>
  <si>
    <t>Petrol</t>
  </si>
  <si>
    <t>Energy factor</t>
  </si>
  <si>
    <t>Emission factor</t>
  </si>
  <si>
    <t>Ethanol</t>
  </si>
  <si>
    <t>Biodiesel</t>
  </si>
  <si>
    <t>Liquified petroleum gas LPG</t>
  </si>
  <si>
    <t>Marine diesel oil</t>
  </si>
  <si>
    <t>Diesel D5 (5 vol.-% biofuel)</t>
  </si>
  <si>
    <t>Diesel D7 (7 vol.-% biofuel)</t>
  </si>
  <si>
    <t>Diesel Germany (6,2% biodiesel)</t>
  </si>
  <si>
    <t>Compressed natural gas CNG*</t>
  </si>
  <si>
    <t>Liquified natural gas LNG*</t>
  </si>
  <si>
    <t>* with exception of CNG and LNG, which are in MJ/kg and kgCO2e/kg</t>
  </si>
  <si>
    <t>Heavy fuel oil</t>
  </si>
  <si>
    <t>Hydrogen</t>
  </si>
  <si>
    <t>Electricity Germany**</t>
  </si>
  <si>
    <t>Well-to-Wheel MJ/l (*/**)</t>
  </si>
  <si>
    <t>Well-to-Wheel kgCo2e/l (*/**)</t>
  </si>
  <si>
    <t>Electricity Italy**</t>
  </si>
  <si>
    <t>Electricity Hungary**</t>
  </si>
  <si>
    <t>Electricity Slovenia**</t>
  </si>
  <si>
    <t>Electricity by individual mix**</t>
  </si>
  <si>
    <t>Individual emission factor</t>
  </si>
  <si>
    <t>Please insert values in greyish highlighted cells:</t>
  </si>
  <si>
    <t>Choose emission factor for (dropdown):</t>
  </si>
  <si>
    <t>Individual energy factor</t>
  </si>
  <si>
    <t>Nuclear power</t>
  </si>
  <si>
    <t>Oil and other fossil fuels</t>
  </si>
  <si>
    <t>Energy factor WTW (MJ/kWh)</t>
  </si>
  <si>
    <t>Calculation with:</t>
  </si>
  <si>
    <t>Emission factor WTW (gCO2e/kWh)</t>
  </si>
  <si>
    <t>Sum:</t>
  </si>
  <si>
    <t>Inidividual position #4</t>
  </si>
  <si>
    <t>Inidividual position #5</t>
  </si>
  <si>
    <t>Inidividual position #6</t>
  </si>
  <si>
    <t>Inidividual position #7</t>
  </si>
  <si>
    <t>Energy Consumption</t>
  </si>
  <si>
    <t>Standardised Energy Consumption in MJ/()</t>
  </si>
  <si>
    <t>Calculation of energy consumption</t>
  </si>
  <si>
    <t>Energy consumption</t>
  </si>
  <si>
    <t>Average weight of goods</t>
  </si>
  <si>
    <t>Calculation of standardised energy consumption in MJ/ ()</t>
  </si>
  <si>
    <t>Engery consumption</t>
  </si>
  <si>
    <t>Calculation of greenhouse gas-emissions in kgCO2e/ ()</t>
  </si>
  <si>
    <t>Choose energy factor for (dropdown):</t>
  </si>
  <si>
    <t>TCO in €/ ()</t>
  </si>
  <si>
    <t>Variable costs in €/ ()</t>
  </si>
  <si>
    <t>Fixed costs in €/ ()</t>
  </si>
  <si>
    <t>Variable Costs in €/ ()</t>
  </si>
  <si>
    <t>Fixed Costs in €/ ()</t>
  </si>
  <si>
    <t>Total-Cost-of-Ownership in €/ ()</t>
  </si>
  <si>
    <t>Standardised Energy Consumption in MJ/km</t>
  </si>
  <si>
    <t>Energy Consumption in l/km or kWh/km</t>
  </si>
  <si>
    <t>Variable Costs in €/km</t>
  </si>
  <si>
    <t>Total-Cost-of-Ownership in €/km</t>
  </si>
  <si>
    <t>Fixed Costs in €/km</t>
  </si>
  <si>
    <t>Years</t>
  </si>
  <si>
    <t>Calculation of energy consumption per km</t>
  </si>
  <si>
    <t>Calculation of standardised energy consumption in MJ/km</t>
  </si>
  <si>
    <t>Engery consumption in l/km or kWh/km</t>
  </si>
  <si>
    <t>Calculation of greenhouse gas-emissions in kgCO2e/km</t>
  </si>
  <si>
    <t>Shunting vehicle</t>
  </si>
  <si>
    <t>E-vehicle</t>
  </si>
  <si>
    <t>Area in m²</t>
  </si>
  <si>
    <t>Individual Position #4</t>
  </si>
  <si>
    <t>Individual Position #5</t>
  </si>
  <si>
    <t>Individual Position #6</t>
  </si>
  <si>
    <t>Individual Position #7</t>
  </si>
  <si>
    <t>GHG-emissions in kgCO2e/tkm</t>
  </si>
  <si>
    <t>GHG-emissions in kgCO2e/()</t>
  </si>
  <si>
    <t>GHG-emissions in kgCO2e/m²</t>
  </si>
  <si>
    <t>GHG-emissions in kgCO2e/km</t>
  </si>
  <si>
    <t>Depreciation</t>
  </si>
  <si>
    <t>Costs lubricants (€ or % of energy costs)</t>
  </si>
  <si>
    <t>Costs AdBlue in € per litre</t>
  </si>
  <si>
    <t>Costs or consumption AdBlue (€ or % of consumption)</t>
  </si>
  <si>
    <t>Energy Consumption in l/reference unit</t>
  </si>
  <si>
    <t>Only useful in case of not changing referenece units</t>
  </si>
  <si>
    <t>Process X</t>
  </si>
  <si>
    <t>Variable Costs in €/reference unit</t>
  </si>
  <si>
    <t>Total-Cost-of-Ownership in €/reference unit</t>
  </si>
  <si>
    <t>Fixed Costs in €/reference unit</t>
  </si>
  <si>
    <t>not yet available</t>
  </si>
  <si>
    <t>Solution 1</t>
  </si>
  <si>
    <t>Solution 2</t>
  </si>
  <si>
    <t>Solution 3</t>
  </si>
  <si>
    <t>Solution 4</t>
  </si>
  <si>
    <t>Solution 5</t>
  </si>
  <si>
    <t>Solution 6</t>
  </si>
  <si>
    <t>Solution 7</t>
  </si>
  <si>
    <t>Solution 8</t>
  </si>
  <si>
    <t>Solution 9</t>
  </si>
  <si>
    <t>Solution 10</t>
  </si>
  <si>
    <t>Absolute reduction of GHG-emissions (GHG-emissions;Difference 1)</t>
  </si>
  <si>
    <t>Relative reduction of GHG-emissions (GHG-emissions;Difference 2)</t>
  </si>
  <si>
    <t>TCO/reference unit</t>
  </si>
  <si>
    <t>Possible Decision Criteria:</t>
  </si>
  <si>
    <t>"The solution with the biggest reduction of GHG-emissions compared to the current technology in absolute numbers will be chosen.” --&gt; Consult the green column</t>
  </si>
  <si>
    <t>"The solution with the biggest reduction of GHG-emissions compared to the current technology in percent will be chosen.” --&gt; Consult the yellow column</t>
  </si>
  <si>
    <t>"The cheapest solution that is still providing at least a minimal reduction of GHG-emissions will be chosen.” --&gt; Consult the blue column and check the other two to see if there is a reduction</t>
  </si>
  <si>
    <t>Solution</t>
  </si>
  <si>
    <t>Electricity usage per year in kWh</t>
  </si>
  <si>
    <t>Water usage per year in m³</t>
  </si>
  <si>
    <t>Gas usage per year in kWh</t>
  </si>
  <si>
    <t>Calculation of standardised energy consumption in MJ/m² - Electricity</t>
  </si>
  <si>
    <t>Calculation of standardised energy consumption in MJ/m² - Gas</t>
  </si>
  <si>
    <t>Electrcity consumption in kWh/m²</t>
  </si>
  <si>
    <t>Gas consumption in kWh/m²</t>
  </si>
  <si>
    <t>Calculation of greenhouse gas-emissions in kgCO2e/m² - Electricity</t>
  </si>
  <si>
    <t>Calculation of greenhouse gas-emissions in kgCO2e/m² - Gas</t>
  </si>
  <si>
    <t>**Electricity and Natural gas in MJ/kWh and kgCO2e/kWh</t>
  </si>
  <si>
    <t>Natural gas (calorific value)**</t>
  </si>
  <si>
    <t>Standardised Energy Consumption in MJ/reference unit</t>
  </si>
  <si>
    <t>GHG  in kgCO2e/reference unit</t>
  </si>
  <si>
    <t>x</t>
  </si>
  <si>
    <t>x+1</t>
  </si>
  <si>
    <t>x+2</t>
  </si>
  <si>
    <t>x-1</t>
  </si>
  <si>
    <t>x-2</t>
  </si>
  <si>
    <t>x-3</t>
  </si>
  <si>
    <t>Name 1</t>
  </si>
  <si>
    <t>Name 2</t>
  </si>
  <si>
    <t xml:space="preserve">Source: BMVI 2014 - Berechnung des Energieverbrauchs und der Treibhausgasemissionen des ÖPNV; p. 30ff. </t>
  </si>
  <si>
    <t xml:space="preserve">Before starting to calculate, please consider the SOP as well. It contains detailed information on how to use the file. </t>
  </si>
  <si>
    <t>The sheets that are most relevant are shortly described down here:</t>
  </si>
  <si>
    <t>1.a Basic model transport</t>
  </si>
  <si>
    <t>1.b Basic model warehouse</t>
  </si>
  <si>
    <t>1.c Basic model handling</t>
  </si>
  <si>
    <t>2. Individual electricity mix</t>
  </si>
  <si>
    <t xml:space="preserve">3. Collection of results </t>
  </si>
  <si>
    <t>Energy and emission factors</t>
  </si>
  <si>
    <t>Basic model with formula</t>
  </si>
  <si>
    <t xml:space="preserve">Basic model </t>
  </si>
  <si>
    <t>Scoreboard</t>
  </si>
  <si>
    <t>Environmental Part</t>
  </si>
  <si>
    <t>Economics Part (Total-Cost-of-Ownership)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</si>
</sst>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 #,##0.00\ &quot;€&quot;_-;\-* #,##0.00\ &quot;€&quot;_-;_-* &quot;-&quot;??\ &quot;€&quot;_-;_-@_-"/>
    <numFmt numFmtId="43" formatCode="_-* #,##0.00_-;\-* #,##0.00_-;_-* &quot;-&quot;??_-;_-@_-"/>
    <numFmt numFmtId="164" formatCode="General\ &quot;a&quot;"/>
    <numFmt numFmtId="165" formatCode="_-* #,##0.00\ &quot;€&quot;\ &quot;/ a&quot;_-;\-* #,##0.00\ &quot;€&quot;_-;_-* &quot;-&quot;??\ &quot;€&quot;_-;_-@_-"/>
    <numFmt numFmtId="166" formatCode="_-* #,##0_-;\-* #,##0_-;_-* &quot;-&quot;??_-;_-@_-"/>
    <numFmt numFmtId="167" formatCode="#,##0\ &quot;km&quot;"/>
    <numFmt numFmtId="168" formatCode="0.00\ &quot;MJ/tkm&quot;"/>
    <numFmt numFmtId="169" formatCode="0.00\ &quot;l/tkm&quot;"/>
    <numFmt numFmtId="170" formatCode="0.00\ &quot;kgCO2e/tkm&quot;"/>
    <numFmt numFmtId="171" formatCode="\+#,##0.00\ &quot;€/tkm&quot;;\-#,##0.00\ &quot;€/tkm&quot;"/>
    <numFmt numFmtId="172" formatCode="General\ &quot;MJ/kg&quot;"/>
    <numFmt numFmtId="173" formatCode="General\ &quot;kgCO2e/kg&quot;"/>
    <numFmt numFmtId="174" formatCode="0.0"/>
    <numFmt numFmtId="175" formatCode="General\ &quot;kgCO2e/kWh&quot;"/>
    <numFmt numFmtId="176" formatCode="General\ &quot;kWh&quot;"/>
    <numFmt numFmtId="177" formatCode="General\ &quot;kgCO2e/100 kWh&quot;"/>
    <numFmt numFmtId="178" formatCode="0.0%"/>
    <numFmt numFmtId="179" formatCode="0.000\ &quot;kgCO2e/kWh&quot;"/>
    <numFmt numFmtId="180" formatCode="0.000"/>
    <numFmt numFmtId="181" formatCode="0.000\ &quot;MJ/kWh&quot;"/>
    <numFmt numFmtId="182" formatCode="0.00\ &quot;MJ/kWh&quot;"/>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9"/>
      <color indexed="81"/>
      <name val="Segoe UI"/>
      <family val="2"/>
    </font>
    <font>
      <b/>
      <sz val="9"/>
      <color indexed="81"/>
      <name val="Segoe UI"/>
      <family val="2"/>
    </font>
    <font>
      <sz val="11"/>
      <color rgb="FFFF0000"/>
      <name val="Calibri"/>
      <family val="2"/>
      <scheme val="minor"/>
    </font>
    <font>
      <sz val="11"/>
      <name val="Calibri"/>
      <family val="2"/>
      <scheme val="minor"/>
    </font>
    <font>
      <b/>
      <sz val="16"/>
      <color rgb="FF0070C0"/>
      <name val="Calibri"/>
      <family val="2"/>
      <scheme val="minor"/>
    </font>
    <font>
      <sz val="8"/>
      <name val="Calibri"/>
      <family val="2"/>
      <scheme val="minor"/>
    </font>
    <font>
      <sz val="11"/>
      <color theme="0"/>
      <name val="Calibri"/>
      <family val="2"/>
      <scheme val="minor"/>
    </font>
    <font>
      <b/>
      <sz val="14"/>
      <color rgb="FF0070C0"/>
      <name val="Calibri"/>
      <family val="2"/>
      <scheme val="minor"/>
    </font>
    <font>
      <b/>
      <sz val="14"/>
      <color theme="4" tint="-0.249977111117893"/>
      <name val="Calibri"/>
      <family val="2"/>
      <scheme val="minor"/>
    </font>
    <font>
      <b/>
      <sz val="12"/>
      <color theme="4" tint="-0.249977111117893"/>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0070C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bottom style="thick">
        <color theme="4" tint="-0.2499465926084170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0070C0"/>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style="thick">
        <color rgb="FF0070C0"/>
      </right>
      <top/>
      <bottom style="thick">
        <color rgb="FF0070C0"/>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dashDot">
        <color theme="4" tint="-0.24994659260841701"/>
      </right>
      <top/>
      <bottom/>
      <diagonal/>
    </border>
    <border>
      <left/>
      <right style="dashDot">
        <color theme="4" tint="-0.24994659260841701"/>
      </right>
      <top/>
      <bottom style="thick">
        <color theme="4" tint="-0.24994659260841701"/>
      </bottom>
      <diagonal/>
    </border>
    <border>
      <left/>
      <right style="medium">
        <color theme="4" tint="-0.24994659260841701"/>
      </right>
      <top/>
      <bottom style="medium">
        <color indexed="64"/>
      </bottom>
      <diagonal/>
    </border>
    <border>
      <left/>
      <right style="medium">
        <color theme="4" tint="-0.24994659260841701"/>
      </right>
      <top/>
      <bottom/>
      <diagonal/>
    </border>
    <border>
      <left/>
      <right style="medium">
        <color indexed="64"/>
      </right>
      <top/>
      <bottom style="medium">
        <color theme="4" tint="-0.24994659260841701"/>
      </bottom>
      <diagonal/>
    </border>
    <border>
      <left style="medium">
        <color indexed="64"/>
      </left>
      <right/>
      <top/>
      <bottom style="medium">
        <color theme="4" tint="-0.24994659260841701"/>
      </bottom>
      <diagonal/>
    </border>
    <border>
      <left/>
      <right style="medium">
        <color theme="4" tint="-0.24994659260841701"/>
      </right>
      <top style="medium">
        <color theme="4" tint="-0.24994659260841701"/>
      </top>
      <bottom/>
      <diagonal/>
    </border>
  </borders>
  <cellStyleXfs count="4">
    <xf numFmtId="0" fontId="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299">
    <xf numFmtId="0" fontId="0" fillId="0" borderId="0" xfId="0"/>
    <xf numFmtId="0" fontId="0" fillId="0" borderId="0" xfId="0" applyAlignment="1">
      <alignment horizontal="center"/>
    </xf>
    <xf numFmtId="0" fontId="1" fillId="0" borderId="0" xfId="0" applyFont="1"/>
    <xf numFmtId="0" fontId="1" fillId="0" borderId="3" xfId="0" applyFont="1" applyFill="1" applyBorder="1"/>
    <xf numFmtId="0" fontId="0" fillId="0" borderId="4" xfId="0" applyFill="1" applyBorder="1"/>
    <xf numFmtId="0" fontId="0" fillId="0" borderId="5" xfId="0" applyFill="1" applyBorder="1"/>
    <xf numFmtId="0" fontId="1" fillId="0" borderId="8" xfId="0" applyFont="1" applyFill="1" applyBorder="1"/>
    <xf numFmtId="0" fontId="0" fillId="0" borderId="9" xfId="0" applyFill="1" applyBorder="1"/>
    <xf numFmtId="0" fontId="1" fillId="0" borderId="9" xfId="0" applyFont="1" applyFill="1" applyBorder="1"/>
    <xf numFmtId="0" fontId="0" fillId="0" borderId="10" xfId="0" applyFill="1" applyBorder="1"/>
    <xf numFmtId="0" fontId="0" fillId="0" borderId="11" xfId="0" applyFill="1" applyBorder="1" applyAlignment="1">
      <alignment horizontal="left"/>
    </xf>
    <xf numFmtId="0" fontId="0" fillId="0" borderId="1" xfId="0" applyFill="1" applyBorder="1"/>
    <xf numFmtId="0" fontId="0" fillId="0" borderId="1" xfId="0" applyFill="1" applyBorder="1" applyAlignment="1">
      <alignment horizontal="left"/>
    </xf>
    <xf numFmtId="0" fontId="0" fillId="0" borderId="12" xfId="0" applyFill="1" applyBorder="1"/>
    <xf numFmtId="0" fontId="0" fillId="0" borderId="11" xfId="0" applyFill="1" applyBorder="1"/>
    <xf numFmtId="0" fontId="0" fillId="0" borderId="6" xfId="0" applyFill="1" applyBorder="1"/>
    <xf numFmtId="0" fontId="0" fillId="0" borderId="2" xfId="0" applyFill="1" applyBorder="1"/>
    <xf numFmtId="0" fontId="0" fillId="0" borderId="7" xfId="0" applyFill="1" applyBorder="1"/>
    <xf numFmtId="0" fontId="0" fillId="0" borderId="13" xfId="0" applyFill="1" applyBorder="1"/>
    <xf numFmtId="0" fontId="0" fillId="0" borderId="14" xfId="0" applyFill="1" applyBorder="1"/>
    <xf numFmtId="0" fontId="0" fillId="0" borderId="15" xfId="0" applyFill="1" applyBorder="1"/>
    <xf numFmtId="0" fontId="0" fillId="0" borderId="0" xfId="0" applyBorder="1"/>
    <xf numFmtId="0" fontId="0" fillId="0" borderId="1" xfId="0" applyBorder="1"/>
    <xf numFmtId="0" fontId="1" fillId="0" borderId="3" xfId="0" applyFont="1" applyBorder="1"/>
    <xf numFmtId="0" fontId="0" fillId="0" borderId="4" xfId="0" applyBorder="1"/>
    <xf numFmtId="0" fontId="0" fillId="0" borderId="5" xfId="0" applyBorder="1"/>
    <xf numFmtId="0" fontId="0" fillId="0" borderId="11" xfId="0" applyBorder="1"/>
    <xf numFmtId="0" fontId="0" fillId="0" borderId="12" xfId="0" applyBorder="1"/>
    <xf numFmtId="0" fontId="0" fillId="0" borderId="16" xfId="0" applyBorder="1"/>
    <xf numFmtId="0" fontId="0" fillId="0" borderId="18" xfId="0" applyBorder="1"/>
    <xf numFmtId="0" fontId="0" fillId="2" borderId="17" xfId="0" applyFill="1" applyBorder="1"/>
    <xf numFmtId="0" fontId="0" fillId="2" borderId="1" xfId="0" applyFill="1" applyBorder="1"/>
    <xf numFmtId="0" fontId="0" fillId="0" borderId="19" xfId="0" applyBorder="1"/>
    <xf numFmtId="0" fontId="0" fillId="0" borderId="20" xfId="0" applyBorder="1"/>
    <xf numFmtId="0" fontId="0" fillId="0" borderId="21" xfId="0" applyBorder="1"/>
    <xf numFmtId="0" fontId="0" fillId="2" borderId="9" xfId="0" applyFill="1" applyBorder="1"/>
    <xf numFmtId="0" fontId="0" fillId="2" borderId="10" xfId="0" applyFill="1" applyBorder="1"/>
    <xf numFmtId="0" fontId="0" fillId="2" borderId="18" xfId="0" applyFill="1" applyBorder="1"/>
    <xf numFmtId="0" fontId="1" fillId="0" borderId="8" xfId="0" applyFont="1" applyBorder="1"/>
    <xf numFmtId="0" fontId="0" fillId="0" borderId="9" xfId="0" applyBorder="1"/>
    <xf numFmtId="0" fontId="0" fillId="0" borderId="10" xfId="0" applyBorder="1"/>
    <xf numFmtId="9" fontId="0" fillId="0" borderId="12" xfId="1" applyFont="1" applyBorder="1"/>
    <xf numFmtId="9" fontId="0" fillId="0" borderId="18" xfId="1" applyFont="1" applyBorder="1"/>
    <xf numFmtId="0" fontId="0" fillId="2" borderId="12" xfId="0" applyFill="1" applyBorder="1"/>
    <xf numFmtId="0" fontId="0" fillId="0" borderId="26" xfId="0" applyBorder="1"/>
    <xf numFmtId="0" fontId="0" fillId="0" borderId="33" xfId="0" applyBorder="1" applyAlignment="1">
      <alignment horizontal="left"/>
    </xf>
    <xf numFmtId="0" fontId="0" fillId="0" borderId="32" xfId="0" applyBorder="1" applyAlignment="1">
      <alignment horizontal="left"/>
    </xf>
    <xf numFmtId="0" fontId="0" fillId="2" borderId="20" xfId="0" applyFill="1" applyBorder="1"/>
    <xf numFmtId="0" fontId="0" fillId="2" borderId="21" xfId="0" applyFill="1" applyBorder="1"/>
    <xf numFmtId="0" fontId="0" fillId="0" borderId="34" xfId="0" applyBorder="1" applyAlignment="1">
      <alignment horizontal="left"/>
    </xf>
    <xf numFmtId="44" fontId="0" fillId="2" borderId="20" xfId="2" applyFont="1" applyFill="1" applyBorder="1"/>
    <xf numFmtId="9" fontId="0" fillId="2" borderId="1" xfId="1" applyFont="1" applyFill="1" applyBorder="1"/>
    <xf numFmtId="44" fontId="0" fillId="0" borderId="1" xfId="0" applyNumberFormat="1" applyBorder="1"/>
    <xf numFmtId="0" fontId="0" fillId="0" borderId="1" xfId="0" applyNumberFormat="1" applyBorder="1"/>
    <xf numFmtId="0" fontId="0" fillId="0" borderId="35" xfId="0" applyBorder="1"/>
    <xf numFmtId="0" fontId="0" fillId="2" borderId="1" xfId="1" applyNumberFormat="1" applyFont="1" applyFill="1" applyBorder="1"/>
    <xf numFmtId="44" fontId="0" fillId="0" borderId="1" xfId="2" applyFont="1" applyBorder="1"/>
    <xf numFmtId="44" fontId="0" fillId="0" borderId="12" xfId="2" applyFont="1" applyBorder="1"/>
    <xf numFmtId="44" fontId="0" fillId="0" borderId="20" xfId="2" applyFont="1" applyBorder="1"/>
    <xf numFmtId="44" fontId="0" fillId="2" borderId="1" xfId="2" applyFont="1" applyFill="1" applyBorder="1"/>
    <xf numFmtId="44" fontId="0" fillId="2" borderId="12" xfId="2" applyFont="1" applyFill="1" applyBorder="1"/>
    <xf numFmtId="164" fontId="0" fillId="2" borderId="1" xfId="0" applyNumberFormat="1" applyFill="1" applyBorder="1"/>
    <xf numFmtId="164" fontId="0" fillId="2" borderId="12" xfId="0" applyNumberFormat="1" applyFill="1" applyBorder="1"/>
    <xf numFmtId="44" fontId="0" fillId="2" borderId="21" xfId="2" applyFont="1" applyFill="1" applyBorder="1"/>
    <xf numFmtId="164" fontId="0" fillId="2" borderId="17" xfId="0" applyNumberFormat="1" applyFill="1" applyBorder="1"/>
    <xf numFmtId="164" fontId="0" fillId="2" borderId="18" xfId="0" applyNumberFormat="1" applyFill="1" applyBorder="1"/>
    <xf numFmtId="165" fontId="0" fillId="0" borderId="0" xfId="2" applyNumberFormat="1" applyFont="1"/>
    <xf numFmtId="0" fontId="0" fillId="0" borderId="17" xfId="0" applyNumberFormat="1" applyBorder="1"/>
    <xf numFmtId="0" fontId="0" fillId="0" borderId="1" xfId="0" applyNumberFormat="1" applyFill="1" applyBorder="1"/>
    <xf numFmtId="0" fontId="0" fillId="0" borderId="12" xfId="0" applyNumberFormat="1" applyBorder="1"/>
    <xf numFmtId="44" fontId="0" fillId="0" borderId="12" xfId="0" applyNumberFormat="1" applyBorder="1"/>
    <xf numFmtId="0" fontId="0" fillId="0" borderId="18" xfId="0" applyNumberFormat="1" applyBorder="1"/>
    <xf numFmtId="0" fontId="0" fillId="0" borderId="12" xfId="0" applyNumberFormat="1" applyFill="1" applyBorder="1"/>
    <xf numFmtId="0" fontId="5" fillId="2" borderId="1" xfId="0" applyFont="1" applyFill="1" applyBorder="1"/>
    <xf numFmtId="0" fontId="5" fillId="0" borderId="0" xfId="0" applyFont="1"/>
    <xf numFmtId="2" fontId="0" fillId="0" borderId="20" xfId="0" applyNumberFormat="1" applyBorder="1"/>
    <xf numFmtId="166" fontId="0" fillId="2" borderId="1" xfId="3" applyNumberFormat="1" applyFont="1" applyFill="1" applyBorder="1"/>
    <xf numFmtId="43" fontId="0" fillId="0" borderId="1" xfId="3" applyNumberFormat="1" applyFont="1" applyBorder="1"/>
    <xf numFmtId="0" fontId="0" fillId="0" borderId="17" xfId="0" applyFill="1" applyBorder="1"/>
    <xf numFmtId="2" fontId="0" fillId="0" borderId="17" xfId="0" applyNumberFormat="1" applyFill="1" applyBorder="1"/>
    <xf numFmtId="2" fontId="0" fillId="0" borderId="1" xfId="0" applyNumberFormat="1" applyFill="1" applyBorder="1"/>
    <xf numFmtId="2" fontId="0" fillId="0" borderId="12" xfId="0" applyNumberFormat="1" applyFill="1" applyBorder="1"/>
    <xf numFmtId="9" fontId="0" fillId="2" borderId="12" xfId="1" applyFont="1" applyFill="1" applyBorder="1"/>
    <xf numFmtId="0" fontId="6" fillId="0" borderId="0" xfId="0" applyFont="1"/>
    <xf numFmtId="167" fontId="0" fillId="2" borderId="1" xfId="3" applyNumberFormat="1" applyFont="1" applyFill="1" applyBorder="1"/>
    <xf numFmtId="0" fontId="5" fillId="2" borderId="0" xfId="0" applyFont="1" applyFill="1"/>
    <xf numFmtId="0" fontId="0" fillId="0" borderId="25" xfId="0" applyFill="1" applyBorder="1"/>
    <xf numFmtId="0" fontId="0" fillId="0" borderId="23" xfId="0" applyFill="1" applyBorder="1"/>
    <xf numFmtId="2" fontId="0" fillId="0" borderId="2" xfId="0" applyNumberFormat="1" applyFill="1" applyBorder="1"/>
    <xf numFmtId="2" fontId="0" fillId="0" borderId="14" xfId="0" applyNumberFormat="1" applyFill="1" applyBorder="1"/>
    <xf numFmtId="9" fontId="0" fillId="0" borderId="14" xfId="1" applyFont="1" applyFill="1" applyBorder="1"/>
    <xf numFmtId="169" fontId="0" fillId="0" borderId="2" xfId="0" applyNumberFormat="1" applyFill="1" applyBorder="1"/>
    <xf numFmtId="44" fontId="0" fillId="0" borderId="17" xfId="2" applyFont="1" applyBorder="1"/>
    <xf numFmtId="44" fontId="0" fillId="0" borderId="18" xfId="2" applyFont="1" applyBorder="1"/>
    <xf numFmtId="172" fontId="0" fillId="0" borderId="0" xfId="0" applyNumberFormat="1"/>
    <xf numFmtId="173" fontId="0" fillId="0" borderId="0" xfId="0" applyNumberFormat="1"/>
    <xf numFmtId="2" fontId="0" fillId="0" borderId="0" xfId="0" applyNumberFormat="1"/>
    <xf numFmtId="174" fontId="0" fillId="0" borderId="0" xfId="0" applyNumberFormat="1"/>
    <xf numFmtId="0" fontId="0" fillId="0" borderId="0" xfId="0" applyNumberFormat="1"/>
    <xf numFmtId="180" fontId="0" fillId="0" borderId="0" xfId="0" applyNumberFormat="1"/>
    <xf numFmtId="0" fontId="0" fillId="0" borderId="1" xfId="0" applyBorder="1" applyAlignment="1">
      <alignment wrapText="1"/>
    </xf>
    <xf numFmtId="179" fontId="0" fillId="5" borderId="1" xfId="0" applyNumberFormat="1" applyFill="1" applyBorder="1"/>
    <xf numFmtId="0" fontId="0" fillId="0" borderId="0" xfId="0" applyFill="1" applyBorder="1"/>
    <xf numFmtId="176" fontId="0" fillId="0" borderId="0" xfId="0" applyNumberFormat="1" applyFill="1" applyBorder="1"/>
    <xf numFmtId="178" fontId="0" fillId="2" borderId="1" xfId="1" applyNumberFormat="1" applyFont="1" applyFill="1" applyBorder="1"/>
    <xf numFmtId="0" fontId="0" fillId="0" borderId="0" xfId="0" applyFill="1" applyBorder="1" applyAlignment="1">
      <alignment horizontal="right"/>
    </xf>
    <xf numFmtId="180" fontId="0" fillId="2" borderId="20" xfId="0" applyNumberFormat="1" applyFill="1" applyBorder="1"/>
    <xf numFmtId="175" fontId="0" fillId="0" borderId="0" xfId="0" applyNumberFormat="1" applyFill="1" applyBorder="1"/>
    <xf numFmtId="177" fontId="0" fillId="0" borderId="0" xfId="0" applyNumberFormat="1" applyFill="1" applyBorder="1"/>
    <xf numFmtId="181" fontId="0" fillId="5" borderId="1" xfId="0" applyNumberFormat="1" applyFill="1" applyBorder="1"/>
    <xf numFmtId="178" fontId="0" fillId="0" borderId="0" xfId="0" applyNumberFormat="1"/>
    <xf numFmtId="0" fontId="0" fillId="0" borderId="0" xfId="0" applyAlignment="1">
      <alignment horizontal="right"/>
    </xf>
    <xf numFmtId="0" fontId="0" fillId="0" borderId="39" xfId="0" applyFill="1" applyBorder="1"/>
    <xf numFmtId="0" fontId="0" fillId="0" borderId="34" xfId="0" applyFill="1" applyBorder="1"/>
    <xf numFmtId="0" fontId="0" fillId="0" borderId="32" xfId="0" applyFill="1" applyBorder="1"/>
    <xf numFmtId="0" fontId="0" fillId="0" borderId="40" xfId="0" applyBorder="1"/>
    <xf numFmtId="0" fontId="0" fillId="0" borderId="41" xfId="0" applyBorder="1" applyAlignment="1">
      <alignment wrapText="1"/>
    </xf>
    <xf numFmtId="0" fontId="0" fillId="0" borderId="41" xfId="0" applyBorder="1"/>
    <xf numFmtId="0" fontId="0" fillId="0" borderId="42" xfId="0" applyBorder="1"/>
    <xf numFmtId="0" fontId="0" fillId="0" borderId="2" xfId="0" applyBorder="1"/>
    <xf numFmtId="0" fontId="0" fillId="0" borderId="43" xfId="0" applyBorder="1"/>
    <xf numFmtId="9" fontId="0" fillId="2" borderId="1" xfId="0" applyNumberFormat="1" applyFill="1" applyBorder="1"/>
    <xf numFmtId="44" fontId="0" fillId="0" borderId="21" xfId="2" applyFont="1" applyBorder="1"/>
    <xf numFmtId="9" fontId="0" fillId="2" borderId="12" xfId="0" applyNumberFormat="1" applyFill="1" applyBorder="1"/>
    <xf numFmtId="166" fontId="6" fillId="2" borderId="1" xfId="3" applyNumberFormat="1" applyFont="1" applyFill="1" applyBorder="1"/>
    <xf numFmtId="166" fontId="6" fillId="2" borderId="12" xfId="3" applyNumberFormat="1" applyFont="1" applyFill="1" applyBorder="1"/>
    <xf numFmtId="43" fontId="0" fillId="0" borderId="12" xfId="3" applyNumberFormat="1" applyFont="1" applyBorder="1"/>
    <xf numFmtId="2" fontId="0" fillId="0" borderId="18" xfId="0" applyNumberFormat="1" applyFill="1" applyBorder="1"/>
    <xf numFmtId="2" fontId="0" fillId="0" borderId="21" xfId="0" applyNumberFormat="1" applyBorder="1"/>
    <xf numFmtId="180" fontId="0" fillId="2" borderId="17" xfId="0" applyNumberFormat="1" applyFill="1" applyBorder="1"/>
    <xf numFmtId="44" fontId="0" fillId="0" borderId="1" xfId="0" applyNumberFormat="1" applyFill="1" applyBorder="1"/>
    <xf numFmtId="0" fontId="0" fillId="0" borderId="1" xfId="2" applyNumberFormat="1" applyFont="1" applyBorder="1"/>
    <xf numFmtId="44" fontId="0" fillId="0" borderId="12" xfId="0" applyNumberFormat="1" applyFill="1" applyBorder="1"/>
    <xf numFmtId="0" fontId="0" fillId="0" borderId="18" xfId="0" applyFill="1" applyBorder="1"/>
    <xf numFmtId="0" fontId="1" fillId="0" borderId="27" xfId="0" applyFont="1" applyBorder="1"/>
    <xf numFmtId="0" fontId="0" fillId="0" borderId="30" xfId="0" applyBorder="1"/>
    <xf numFmtId="0" fontId="0" fillId="0" borderId="31" xfId="0" applyBorder="1"/>
    <xf numFmtId="0" fontId="1" fillId="0" borderId="1" xfId="0" applyFont="1" applyBorder="1"/>
    <xf numFmtId="0" fontId="0" fillId="0" borderId="20" xfId="2" applyNumberFormat="1" applyFont="1" applyBorder="1"/>
    <xf numFmtId="164" fontId="0" fillId="0" borderId="20" xfId="2" applyNumberFormat="1" applyFont="1" applyBorder="1"/>
    <xf numFmtId="0" fontId="0" fillId="4" borderId="0" xfId="0" applyFill="1" applyAlignment="1">
      <alignment horizontal="right"/>
    </xf>
    <xf numFmtId="0" fontId="0" fillId="6" borderId="1" xfId="0" applyFill="1" applyBorder="1"/>
    <xf numFmtId="0" fontId="0" fillId="7" borderId="1" xfId="0" applyFill="1" applyBorder="1"/>
    <xf numFmtId="0" fontId="0" fillId="6" borderId="0" xfId="0" applyFill="1"/>
    <xf numFmtId="0" fontId="0" fillId="7" borderId="0" xfId="0" applyFill="1"/>
    <xf numFmtId="0" fontId="0" fillId="8" borderId="0" xfId="0" applyFill="1"/>
    <xf numFmtId="0" fontId="0" fillId="0" borderId="23" xfId="0" applyBorder="1"/>
    <xf numFmtId="0" fontId="0" fillId="8" borderId="38" xfId="0" applyFill="1" applyBorder="1"/>
    <xf numFmtId="0" fontId="0" fillId="6" borderId="48" xfId="0" applyFill="1" applyBorder="1" applyAlignment="1">
      <alignment wrapText="1"/>
    </xf>
    <xf numFmtId="0" fontId="0" fillId="7" borderId="48" xfId="0" applyFill="1" applyBorder="1" applyAlignment="1">
      <alignment wrapText="1"/>
    </xf>
    <xf numFmtId="0" fontId="0" fillId="8" borderId="42" xfId="0" applyFill="1" applyBorder="1"/>
    <xf numFmtId="0" fontId="0" fillId="0" borderId="32" xfId="0" applyBorder="1"/>
    <xf numFmtId="0" fontId="0" fillId="6" borderId="20" xfId="0" applyFill="1" applyBorder="1"/>
    <xf numFmtId="0" fontId="0" fillId="7" borderId="20" xfId="0" applyFill="1" applyBorder="1"/>
    <xf numFmtId="0" fontId="0" fillId="8" borderId="39" xfId="0" applyFill="1" applyBorder="1"/>
    <xf numFmtId="166" fontId="0" fillId="2" borderId="12" xfId="3" applyNumberFormat="1" applyFont="1" applyFill="1" applyBorder="1"/>
    <xf numFmtId="0" fontId="1" fillId="0" borderId="28" xfId="0" applyFont="1" applyBorder="1"/>
    <xf numFmtId="0" fontId="6" fillId="0" borderId="0" xfId="0" applyFont="1" applyFill="1" applyBorder="1"/>
    <xf numFmtId="0" fontId="6" fillId="0" borderId="20" xfId="0" applyFont="1" applyFill="1" applyBorder="1"/>
    <xf numFmtId="0" fontId="6" fillId="0" borderId="49" xfId="0" applyFont="1" applyFill="1" applyBorder="1"/>
    <xf numFmtId="0" fontId="6" fillId="2" borderId="20" xfId="0" applyFont="1" applyFill="1" applyBorder="1"/>
    <xf numFmtId="0" fontId="6" fillId="2" borderId="21" xfId="0" applyFont="1" applyFill="1" applyBorder="1"/>
    <xf numFmtId="0" fontId="6" fillId="2" borderId="17" xfId="0" applyFont="1" applyFill="1" applyBorder="1"/>
    <xf numFmtId="0" fontId="6" fillId="2" borderId="18" xfId="0" applyFont="1" applyFill="1" applyBorder="1"/>
    <xf numFmtId="0" fontId="6" fillId="0" borderId="23" xfId="0" applyFont="1" applyFill="1" applyBorder="1"/>
    <xf numFmtId="0" fontId="1" fillId="0" borderId="41" xfId="0" applyFont="1" applyBorder="1"/>
    <xf numFmtId="0" fontId="0" fillId="2" borderId="50" xfId="0" applyFill="1" applyBorder="1"/>
    <xf numFmtId="0" fontId="0" fillId="2" borderId="51" xfId="0" applyFill="1" applyBorder="1"/>
    <xf numFmtId="179" fontId="0" fillId="0" borderId="0" xfId="0" applyNumberFormat="1"/>
    <xf numFmtId="182" fontId="0" fillId="0" borderId="0" xfId="0" applyNumberFormat="1"/>
    <xf numFmtId="0" fontId="0" fillId="0" borderId="39" xfId="0" applyBorder="1"/>
    <xf numFmtId="0" fontId="0" fillId="0" borderId="34" xfId="0" applyBorder="1"/>
    <xf numFmtId="0" fontId="0" fillId="2" borderId="0" xfId="0" applyFill="1" applyBorder="1"/>
    <xf numFmtId="0" fontId="0" fillId="2" borderId="0" xfId="0" applyFill="1"/>
    <xf numFmtId="0" fontId="0" fillId="2" borderId="48" xfId="0" applyFill="1" applyBorder="1"/>
    <xf numFmtId="0" fontId="0" fillId="0" borderId="17" xfId="0" applyBorder="1"/>
    <xf numFmtId="0" fontId="0" fillId="9" borderId="1" xfId="0" applyFill="1" applyBorder="1"/>
    <xf numFmtId="0" fontId="0" fillId="10" borderId="1" xfId="0" applyFill="1" applyBorder="1"/>
    <xf numFmtId="0" fontId="9" fillId="11" borderId="1" xfId="0" applyFont="1" applyFill="1" applyBorder="1"/>
    <xf numFmtId="0" fontId="10" fillId="0" borderId="0" xfId="0" applyFont="1"/>
    <xf numFmtId="0" fontId="0" fillId="10" borderId="0" xfId="0" applyFill="1" applyBorder="1" applyAlignment="1">
      <alignment horizontal="right"/>
    </xf>
    <xf numFmtId="0" fontId="0" fillId="2" borderId="24" xfId="0" applyFill="1" applyBorder="1" applyAlignment="1"/>
    <xf numFmtId="0" fontId="0" fillId="2" borderId="22" xfId="0" applyFill="1" applyBorder="1" applyAlignment="1"/>
    <xf numFmtId="0" fontId="0" fillId="2" borderId="23" xfId="0" applyFill="1" applyBorder="1" applyAlignment="1"/>
    <xf numFmtId="0" fontId="0" fillId="2" borderId="13" xfId="0" applyFill="1" applyBorder="1" applyAlignment="1"/>
    <xf numFmtId="0" fontId="0" fillId="2" borderId="14" xfId="0" applyFill="1" applyBorder="1" applyAlignment="1"/>
    <xf numFmtId="0" fontId="0" fillId="2" borderId="25" xfId="0" applyFill="1" applyBorder="1" applyAlignment="1"/>
    <xf numFmtId="0" fontId="0" fillId="0" borderId="9" xfId="0" applyBorder="1" applyAlignment="1">
      <alignment horizontal="center"/>
    </xf>
    <xf numFmtId="0" fontId="0" fillId="0" borderId="10" xfId="0" applyBorder="1" applyAlignment="1">
      <alignment horizontal="center"/>
    </xf>
    <xf numFmtId="0" fontId="1" fillId="0" borderId="27" xfId="0" applyFont="1" applyBorder="1" applyAlignment="1">
      <alignment horizontal="left"/>
    </xf>
    <xf numFmtId="0" fontId="1" fillId="0" borderId="30" xfId="0" applyFont="1" applyBorder="1" applyAlignment="1">
      <alignment horizontal="left"/>
    </xf>
    <xf numFmtId="0" fontId="1" fillId="0" borderId="28" xfId="0" applyFont="1" applyBorder="1" applyAlignment="1">
      <alignment horizontal="left"/>
    </xf>
    <xf numFmtId="0" fontId="0" fillId="0" borderId="29" xfId="0" applyFill="1" applyBorder="1" applyAlignment="1">
      <alignment horizontal="center"/>
    </xf>
    <xf numFmtId="0" fontId="0" fillId="0" borderId="30" xfId="0" applyFill="1" applyBorder="1" applyAlignment="1">
      <alignment horizontal="center"/>
    </xf>
    <xf numFmtId="0" fontId="0" fillId="0" borderId="28" xfId="0" applyFill="1" applyBorder="1" applyAlignment="1">
      <alignment horizontal="center"/>
    </xf>
    <xf numFmtId="0" fontId="0" fillId="0" borderId="31" xfId="0" applyFill="1" applyBorder="1" applyAlignment="1">
      <alignment horizontal="center"/>
    </xf>
    <xf numFmtId="0" fontId="0" fillId="0" borderId="52" xfId="0" applyBorder="1"/>
    <xf numFmtId="0" fontId="0" fillId="0" borderId="53" xfId="0" applyBorder="1"/>
    <xf numFmtId="0" fontId="0" fillId="0" borderId="55" xfId="0" applyBorder="1"/>
    <xf numFmtId="0" fontId="0" fillId="0" borderId="54" xfId="0" applyBorder="1"/>
    <xf numFmtId="0" fontId="0" fillId="0" borderId="56" xfId="0" applyBorder="1"/>
    <xf numFmtId="0" fontId="0" fillId="0" borderId="57" xfId="0" applyBorder="1"/>
    <xf numFmtId="0" fontId="0" fillId="0" borderId="58" xfId="0" applyBorder="1"/>
    <xf numFmtId="0" fontId="11" fillId="0" borderId="0" xfId="0" applyFont="1"/>
    <xf numFmtId="0" fontId="12" fillId="0" borderId="0" xfId="0" applyFont="1"/>
    <xf numFmtId="171" fontId="0" fillId="3" borderId="38" xfId="0" applyNumberFormat="1" applyFill="1" applyBorder="1" applyAlignment="1">
      <alignment horizontal="center"/>
    </xf>
    <xf numFmtId="171" fontId="0" fillId="3" borderId="36" xfId="0" applyNumberFormat="1" applyFill="1" applyBorder="1" applyAlignment="1">
      <alignment horizontal="center"/>
    </xf>
    <xf numFmtId="9" fontId="0" fillId="3" borderId="37" xfId="1" applyFont="1" applyFill="1" applyBorder="1" applyAlignment="1">
      <alignment horizontal="center"/>
    </xf>
    <xf numFmtId="9" fontId="0" fillId="3" borderId="15" xfId="1" applyFont="1" applyFill="1" applyBorder="1" applyAlignment="1">
      <alignment horizontal="center"/>
    </xf>
    <xf numFmtId="168" fontId="0" fillId="3" borderId="22" xfId="0" applyNumberFormat="1" applyFill="1" applyBorder="1" applyAlignment="1">
      <alignment horizontal="center"/>
    </xf>
    <xf numFmtId="168" fontId="0" fillId="3" borderId="36" xfId="0" applyNumberFormat="1" applyFill="1" applyBorder="1" applyAlignment="1">
      <alignment horizontal="center"/>
    </xf>
    <xf numFmtId="170" fontId="0" fillId="3" borderId="22" xfId="0" applyNumberFormat="1" applyFill="1" applyBorder="1" applyAlignment="1">
      <alignment horizontal="center"/>
    </xf>
    <xf numFmtId="170" fontId="0" fillId="3" borderId="36" xfId="0" applyNumberFormat="1" applyFill="1" applyBorder="1" applyAlignment="1">
      <alignment horizontal="center"/>
    </xf>
    <xf numFmtId="9" fontId="0" fillId="3" borderId="14" xfId="1" applyFont="1" applyFill="1" applyBorder="1" applyAlignment="1">
      <alignment horizontal="center"/>
    </xf>
    <xf numFmtId="0" fontId="1" fillId="0" borderId="27" xfId="0" applyFont="1" applyBorder="1" applyAlignment="1">
      <alignment horizontal="left"/>
    </xf>
    <xf numFmtId="0" fontId="1" fillId="0" borderId="30" xfId="0" applyFont="1" applyBorder="1" applyAlignment="1">
      <alignment horizontal="left"/>
    </xf>
    <xf numFmtId="0" fontId="1" fillId="0" borderId="28" xfId="0" applyFont="1" applyBorder="1" applyAlignment="1">
      <alignment horizontal="left"/>
    </xf>
    <xf numFmtId="0" fontId="0" fillId="0" borderId="24"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Font="1" applyBorder="1" applyAlignment="1">
      <alignment horizontal="left"/>
    </xf>
    <xf numFmtId="0" fontId="0" fillId="0" borderId="22" xfId="0" applyFont="1" applyBorder="1" applyAlignment="1">
      <alignment horizontal="left"/>
    </xf>
    <xf numFmtId="0" fontId="0" fillId="0" borderId="23"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25" xfId="0" applyBorder="1" applyAlignment="1">
      <alignment horizontal="left"/>
    </xf>
    <xf numFmtId="0" fontId="0" fillId="0" borderId="24" xfId="0" applyFont="1" applyBorder="1" applyAlignment="1">
      <alignment horizontal="right"/>
    </xf>
    <xf numFmtId="0" fontId="0" fillId="0" borderId="22" xfId="0" applyFont="1" applyBorder="1" applyAlignment="1">
      <alignment horizontal="right"/>
    </xf>
    <xf numFmtId="0" fontId="0" fillId="0" borderId="23" xfId="0" applyFont="1" applyBorder="1" applyAlignment="1">
      <alignment horizontal="right"/>
    </xf>
    <xf numFmtId="0" fontId="0" fillId="0" borderId="24"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0" fillId="2" borderId="13" xfId="0" applyFill="1" applyBorder="1" applyAlignment="1">
      <alignment horizontal="left"/>
    </xf>
    <xf numFmtId="0" fontId="0" fillId="2" borderId="14" xfId="0" applyFill="1" applyBorder="1" applyAlignment="1">
      <alignment horizontal="left"/>
    </xf>
    <xf numFmtId="0" fontId="0" fillId="2" borderId="25" xfId="0" applyFill="1" applyBorder="1" applyAlignment="1">
      <alignment horizontal="left"/>
    </xf>
    <xf numFmtId="0" fontId="0" fillId="2" borderId="24" xfId="0" applyFill="1" applyBorder="1" applyAlignment="1">
      <alignment horizontal="left"/>
    </xf>
    <xf numFmtId="0" fontId="0" fillId="2" borderId="22" xfId="0" applyFill="1" applyBorder="1" applyAlignment="1">
      <alignment horizontal="left"/>
    </xf>
    <xf numFmtId="0" fontId="0" fillId="2" borderId="23" xfId="0" applyFill="1" applyBorder="1" applyAlignment="1">
      <alignment horizontal="left"/>
    </xf>
    <xf numFmtId="0" fontId="0" fillId="0" borderId="24"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2" borderId="29" xfId="0" applyFill="1" applyBorder="1" applyAlignment="1">
      <alignment horizontal="center"/>
    </xf>
    <xf numFmtId="0" fontId="0" fillId="2" borderId="30" xfId="0" applyFill="1" applyBorder="1" applyAlignment="1">
      <alignment horizontal="center"/>
    </xf>
    <xf numFmtId="0" fontId="0" fillId="2" borderId="28" xfId="0" applyFill="1" applyBorder="1" applyAlignment="1">
      <alignment horizontal="center"/>
    </xf>
    <xf numFmtId="0" fontId="0" fillId="2" borderId="31" xfId="0"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0" fillId="0" borderId="11" xfId="0" applyBorder="1" applyAlignment="1">
      <alignment horizontal="left"/>
    </xf>
    <xf numFmtId="0" fontId="0" fillId="0" borderId="1" xfId="0" applyBorder="1" applyAlignment="1">
      <alignment horizontal="left"/>
    </xf>
    <xf numFmtId="0" fontId="0" fillId="2" borderId="11" xfId="0" applyFill="1" applyBorder="1" applyAlignment="1">
      <alignment horizontal="left"/>
    </xf>
    <xf numFmtId="0" fontId="0" fillId="2" borderId="1" xfId="0"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3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2" borderId="16" xfId="0" applyFill="1" applyBorder="1" applyAlignment="1">
      <alignment horizontal="left"/>
    </xf>
    <xf numFmtId="0" fontId="0" fillId="2" borderId="17" xfId="0" applyFill="1" applyBorder="1" applyAlignment="1">
      <alignment horizontal="left"/>
    </xf>
    <xf numFmtId="0" fontId="0" fillId="0" borderId="29" xfId="0" applyFill="1" applyBorder="1" applyAlignment="1">
      <alignment horizontal="center"/>
    </xf>
    <xf numFmtId="0" fontId="0" fillId="0" borderId="30" xfId="0" applyFill="1" applyBorder="1" applyAlignment="1">
      <alignment horizontal="center"/>
    </xf>
    <xf numFmtId="0" fontId="0" fillId="0" borderId="28" xfId="0" applyFill="1" applyBorder="1" applyAlignment="1">
      <alignment horizontal="center"/>
    </xf>
    <xf numFmtId="0" fontId="0" fillId="0" borderId="31" xfId="0" applyFill="1" applyBorder="1" applyAlignment="1">
      <alignment horizontal="center"/>
    </xf>
    <xf numFmtId="0" fontId="0" fillId="0" borderId="11" xfId="0" applyFont="1" applyBorder="1" applyAlignment="1"/>
    <xf numFmtId="0" fontId="0" fillId="0" borderId="1" xfId="0" applyFont="1" applyBorder="1" applyAlignment="1"/>
    <xf numFmtId="0" fontId="0" fillId="0" borderId="11" xfId="0" applyBorder="1" applyAlignment="1"/>
    <xf numFmtId="0" fontId="0" fillId="0" borderId="1" xfId="0" applyBorder="1" applyAlignment="1"/>
    <xf numFmtId="0" fontId="0" fillId="2" borderId="24" xfId="0" applyFill="1" applyBorder="1" applyAlignment="1"/>
    <xf numFmtId="0" fontId="0" fillId="2" borderId="22" xfId="0" applyFill="1" applyBorder="1" applyAlignment="1"/>
    <xf numFmtId="0" fontId="0" fillId="2" borderId="23" xfId="0" applyFill="1" applyBorder="1" applyAlignment="1"/>
    <xf numFmtId="0" fontId="6" fillId="0" borderId="24" xfId="0" applyFont="1" applyBorder="1" applyAlignment="1">
      <alignment horizontal="right"/>
    </xf>
    <xf numFmtId="0" fontId="6" fillId="0" borderId="22" xfId="0" applyFont="1" applyBorder="1" applyAlignment="1">
      <alignment horizontal="right"/>
    </xf>
    <xf numFmtId="0" fontId="6" fillId="0" borderId="23" xfId="0" applyFont="1" applyBorder="1" applyAlignment="1">
      <alignment horizontal="right"/>
    </xf>
    <xf numFmtId="0" fontId="0" fillId="2" borderId="13" xfId="0" applyFill="1" applyBorder="1" applyAlignment="1"/>
    <xf numFmtId="0" fontId="0" fillId="2" borderId="14" xfId="0" applyFill="1" applyBorder="1" applyAlignment="1"/>
    <xf numFmtId="0" fontId="0" fillId="2" borderId="25" xfId="0" applyFill="1" applyBorder="1" applyAlignment="1"/>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168" fontId="0" fillId="3" borderId="38" xfId="0" applyNumberFormat="1" applyFill="1" applyBorder="1" applyAlignment="1">
      <alignment horizontal="center"/>
    </xf>
    <xf numFmtId="0" fontId="0" fillId="0" borderId="11" xfId="0" applyBorder="1" applyAlignment="1">
      <alignment horizontal="left" wrapText="1"/>
    </xf>
    <xf numFmtId="0" fontId="0" fillId="0" borderId="1" xfId="0" applyBorder="1" applyAlignment="1">
      <alignment horizontal="left" wrapText="1"/>
    </xf>
    <xf numFmtId="0" fontId="0" fillId="0" borderId="24" xfId="0" applyBorder="1" applyAlignment="1"/>
    <xf numFmtId="0" fontId="0" fillId="0" borderId="22" xfId="0" applyBorder="1" applyAlignment="1"/>
    <xf numFmtId="0" fontId="0" fillId="0" borderId="23" xfId="0" applyBorder="1" applyAlignment="1"/>
    <xf numFmtId="0" fontId="0" fillId="0" borderId="24"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0" fillId="0" borderId="24" xfId="0" applyFill="1" applyBorder="1" applyAlignment="1">
      <alignment horizontal="left"/>
    </xf>
    <xf numFmtId="0" fontId="0" fillId="0" borderId="23" xfId="0" applyFill="1" applyBorder="1" applyAlignment="1">
      <alignment horizontal="left"/>
    </xf>
    <xf numFmtId="0" fontId="0" fillId="0" borderId="13" xfId="0" applyFill="1" applyBorder="1" applyAlignment="1">
      <alignment horizontal="left"/>
    </xf>
    <xf numFmtId="0" fontId="0" fillId="0" borderId="25" xfId="0" applyFill="1" applyBorder="1" applyAlignment="1">
      <alignment horizontal="left"/>
    </xf>
  </cellXfs>
  <cellStyles count="4">
    <cellStyle name="Komma" xfId="3" builtinId="3"/>
    <cellStyle name="Prozent" xfId="1" builtinId="5"/>
    <cellStyle name="Standard" xfId="0" builtinId="0"/>
    <cellStyle name="Währung" xfId="2" builtinId="4"/>
  </cellStyles>
  <dxfs count="9">
    <dxf>
      <fill>
        <patternFill patternType="solid">
          <fgColor indexed="64"/>
          <bgColor theme="8" tint="0.79998168889431442"/>
        </patternFill>
      </fill>
      <border diagonalUp="0" diagonalDown="0">
        <left style="thin">
          <color indexed="64"/>
        </left>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57150</xdr:rowOff>
    </xdr:from>
    <xdr:to>
      <xdr:col>11</xdr:col>
      <xdr:colOff>38100</xdr:colOff>
      <xdr:row>8</xdr:row>
      <xdr:rowOff>107950</xdr:rowOff>
    </xdr:to>
    <xdr:sp macro="" textlink="">
      <xdr:nvSpPr>
        <xdr:cNvPr id="2" name="Textfeld 1">
          <a:extLst>
            <a:ext uri="{FF2B5EF4-FFF2-40B4-BE49-F238E27FC236}">
              <a16:creationId xmlns:a16="http://schemas.microsoft.com/office/drawing/2014/main" id="{159FDFDC-2D5E-4C48-B210-81723409D6EF}"/>
            </a:ext>
          </a:extLst>
        </xdr:cNvPr>
        <xdr:cNvSpPr txBox="1"/>
      </xdr:nvSpPr>
      <xdr:spPr>
        <a:xfrm>
          <a:off x="2301875" y="776817"/>
          <a:ext cx="6896101" cy="77046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AU" sz="1100"/>
            <a:t>These</a:t>
          </a:r>
          <a:r>
            <a:rPr lang="en-AU" sz="1100" baseline="0"/>
            <a:t> three sheets contain the scoreboard itself. You choose one of them, depending on the process you want to monitor and/or analyse. The upper part of each of the sheets gives you the results of each KPI. The lower part is a database, where you enter all the data for your process. The left part of the database is concerning the environmental KPIs, the right part the economic KPIs.</a:t>
          </a:r>
          <a:endParaRPr lang="en-AU" sz="1100"/>
        </a:p>
      </xdr:txBody>
    </xdr:sp>
    <xdr:clientData/>
  </xdr:twoCellAnchor>
  <xdr:twoCellAnchor>
    <xdr:from>
      <xdr:col>1</xdr:col>
      <xdr:colOff>118527</xdr:colOff>
      <xdr:row>5</xdr:row>
      <xdr:rowOff>149225</xdr:rowOff>
    </xdr:from>
    <xdr:to>
      <xdr:col>1</xdr:col>
      <xdr:colOff>410627</xdr:colOff>
      <xdr:row>7</xdr:row>
      <xdr:rowOff>28575</xdr:rowOff>
    </xdr:to>
    <xdr:sp macro="" textlink="">
      <xdr:nvSpPr>
        <xdr:cNvPr id="3" name="Pfeil: nach unten 2">
          <a:extLst>
            <a:ext uri="{FF2B5EF4-FFF2-40B4-BE49-F238E27FC236}">
              <a16:creationId xmlns:a16="http://schemas.microsoft.com/office/drawing/2014/main" id="{B1506662-6795-439C-B815-F4113C90819C}"/>
            </a:ext>
          </a:extLst>
        </xdr:cNvPr>
        <xdr:cNvSpPr/>
      </xdr:nvSpPr>
      <xdr:spPr>
        <a:xfrm rot="16200000">
          <a:off x="1859485" y="1022350"/>
          <a:ext cx="239184" cy="292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110060</xdr:colOff>
      <xdr:row>10</xdr:row>
      <xdr:rowOff>152400</xdr:rowOff>
    </xdr:from>
    <xdr:to>
      <xdr:col>1</xdr:col>
      <xdr:colOff>402160</xdr:colOff>
      <xdr:row>12</xdr:row>
      <xdr:rowOff>31750</xdr:rowOff>
    </xdr:to>
    <xdr:sp macro="" textlink="">
      <xdr:nvSpPr>
        <xdr:cNvPr id="4" name="Pfeil: nach unten 3">
          <a:extLst>
            <a:ext uri="{FF2B5EF4-FFF2-40B4-BE49-F238E27FC236}">
              <a16:creationId xmlns:a16="http://schemas.microsoft.com/office/drawing/2014/main" id="{EBD215B9-1FE8-4BD7-B7F3-B8A817E6A680}"/>
            </a:ext>
          </a:extLst>
        </xdr:cNvPr>
        <xdr:cNvSpPr/>
      </xdr:nvSpPr>
      <xdr:spPr>
        <a:xfrm rot="16200000">
          <a:off x="1851018" y="1925109"/>
          <a:ext cx="239183" cy="292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609600</xdr:colOff>
      <xdr:row>8</xdr:row>
      <xdr:rowOff>158750</xdr:rowOff>
    </xdr:from>
    <xdr:to>
      <xdr:col>11</xdr:col>
      <xdr:colOff>38100</xdr:colOff>
      <xdr:row>14</xdr:row>
      <xdr:rowOff>57150</xdr:rowOff>
    </xdr:to>
    <xdr:sp macro="" textlink="">
      <xdr:nvSpPr>
        <xdr:cNvPr id="6" name="Textfeld 5">
          <a:extLst>
            <a:ext uri="{FF2B5EF4-FFF2-40B4-BE49-F238E27FC236}">
              <a16:creationId xmlns:a16="http://schemas.microsoft.com/office/drawing/2014/main" id="{D575F1BB-7093-46EA-937E-950372F8F707}"/>
            </a:ext>
          </a:extLst>
        </xdr:cNvPr>
        <xdr:cNvSpPr txBox="1"/>
      </xdr:nvSpPr>
      <xdr:spPr>
        <a:xfrm>
          <a:off x="2317750" y="1631950"/>
          <a:ext cx="7048500" cy="10033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AU" sz="1100"/>
            <a:t>In case you want to calculate the KPIs</a:t>
          </a:r>
          <a:r>
            <a:rPr lang="en-AU" sz="1100" baseline="0"/>
            <a:t> "Standardised Energy Consumption" and "GHG-Emissions" based on your individual electricity mix, you can enter the shares of each energy source in your mix in this sheet. Once you added them, you can choose the factor "Electricity by individual mix" from the dropdown menu in the sheets 1.a-1.c in the lines highlighted yellow. Using an individual factor will allow more accurate results suited to your company and process.</a:t>
          </a:r>
          <a:endParaRPr lang="en-AU" sz="1100"/>
        </a:p>
      </xdr:txBody>
    </xdr:sp>
    <xdr:clientData/>
  </xdr:twoCellAnchor>
  <xdr:twoCellAnchor>
    <xdr:from>
      <xdr:col>1</xdr:col>
      <xdr:colOff>596900</xdr:colOff>
      <xdr:row>14</xdr:row>
      <xdr:rowOff>107950</xdr:rowOff>
    </xdr:from>
    <xdr:to>
      <xdr:col>11</xdr:col>
      <xdr:colOff>38100</xdr:colOff>
      <xdr:row>18</xdr:row>
      <xdr:rowOff>158750</xdr:rowOff>
    </xdr:to>
    <xdr:sp macro="" textlink="">
      <xdr:nvSpPr>
        <xdr:cNvPr id="7" name="Textfeld 6">
          <a:extLst>
            <a:ext uri="{FF2B5EF4-FFF2-40B4-BE49-F238E27FC236}">
              <a16:creationId xmlns:a16="http://schemas.microsoft.com/office/drawing/2014/main" id="{E4948DE6-38E2-4BC8-8079-B65B8B2A52FE}"/>
            </a:ext>
          </a:extLst>
        </xdr:cNvPr>
        <xdr:cNvSpPr txBox="1"/>
      </xdr:nvSpPr>
      <xdr:spPr>
        <a:xfrm>
          <a:off x="2305050" y="2686050"/>
          <a:ext cx="7061200" cy="7874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AU" sz="1100"/>
            <a:t>This sheet is meant to help you in case you want to apply</a:t>
          </a:r>
          <a:r>
            <a:rPr lang="en-AU" sz="1100" baseline="0"/>
            <a:t> a green technology in future for a process, but haven't decided yet which one it should be. With the sheets 1.a-1.c you can calculate various options. The result for each option can then be added to this sheet here (3.), in order to have an overview of all options. By sorting them according to your decision criteria, you can support your decision.</a:t>
          </a:r>
          <a:endParaRPr lang="en-AU" sz="1100"/>
        </a:p>
      </xdr:txBody>
    </xdr:sp>
    <xdr:clientData/>
  </xdr:twoCellAnchor>
  <xdr:twoCellAnchor>
    <xdr:from>
      <xdr:col>1</xdr:col>
      <xdr:colOff>109002</xdr:colOff>
      <xdr:row>15</xdr:row>
      <xdr:rowOff>158750</xdr:rowOff>
    </xdr:from>
    <xdr:to>
      <xdr:col>1</xdr:col>
      <xdr:colOff>401102</xdr:colOff>
      <xdr:row>17</xdr:row>
      <xdr:rowOff>38100</xdr:rowOff>
    </xdr:to>
    <xdr:sp macro="" textlink="">
      <xdr:nvSpPr>
        <xdr:cNvPr id="8" name="Pfeil: nach unten 7">
          <a:extLst>
            <a:ext uri="{FF2B5EF4-FFF2-40B4-BE49-F238E27FC236}">
              <a16:creationId xmlns:a16="http://schemas.microsoft.com/office/drawing/2014/main" id="{030A72DE-BB5D-416A-8057-FD144BEC000B}"/>
            </a:ext>
          </a:extLst>
        </xdr:cNvPr>
        <xdr:cNvSpPr/>
      </xdr:nvSpPr>
      <xdr:spPr>
        <a:xfrm rot="16200000">
          <a:off x="1849960" y="2831042"/>
          <a:ext cx="239183" cy="292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95246</xdr:colOff>
      <xdr:row>20</xdr:row>
      <xdr:rowOff>146050</xdr:rowOff>
    </xdr:from>
    <xdr:to>
      <xdr:col>1</xdr:col>
      <xdr:colOff>387346</xdr:colOff>
      <xdr:row>22</xdr:row>
      <xdr:rowOff>25400</xdr:rowOff>
    </xdr:to>
    <xdr:sp macro="" textlink="">
      <xdr:nvSpPr>
        <xdr:cNvPr id="9" name="Pfeil: nach unten 8">
          <a:extLst>
            <a:ext uri="{FF2B5EF4-FFF2-40B4-BE49-F238E27FC236}">
              <a16:creationId xmlns:a16="http://schemas.microsoft.com/office/drawing/2014/main" id="{6D08531D-A40F-40BC-B49D-7F7FC4C56D8E}"/>
            </a:ext>
          </a:extLst>
        </xdr:cNvPr>
        <xdr:cNvSpPr/>
      </xdr:nvSpPr>
      <xdr:spPr>
        <a:xfrm rot="16200000">
          <a:off x="1836204" y="3717925"/>
          <a:ext cx="239184" cy="292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596900</xdr:colOff>
      <xdr:row>19</xdr:row>
      <xdr:rowOff>101600</xdr:rowOff>
    </xdr:from>
    <xdr:to>
      <xdr:col>11</xdr:col>
      <xdr:colOff>38100</xdr:colOff>
      <xdr:row>23</xdr:row>
      <xdr:rowOff>152400</xdr:rowOff>
    </xdr:to>
    <xdr:sp macro="" textlink="">
      <xdr:nvSpPr>
        <xdr:cNvPr id="10" name="Textfeld 9">
          <a:extLst>
            <a:ext uri="{FF2B5EF4-FFF2-40B4-BE49-F238E27FC236}">
              <a16:creationId xmlns:a16="http://schemas.microsoft.com/office/drawing/2014/main" id="{57668868-0D6D-4FA9-8D87-CEA69B2FAD7B}"/>
            </a:ext>
          </a:extLst>
        </xdr:cNvPr>
        <xdr:cNvSpPr txBox="1"/>
      </xdr:nvSpPr>
      <xdr:spPr>
        <a:xfrm>
          <a:off x="2305050" y="3600450"/>
          <a:ext cx="7061200" cy="7874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AU" sz="1100"/>
            <a:t>You</a:t>
          </a:r>
          <a:r>
            <a:rPr lang="en-AU" sz="1100" baseline="0"/>
            <a:t> don't need to add anything in these sheets. They are supporting the other sheets and contain data, e.g., for the dropdown menus in 1.a-1.c. The sheet "Basic model" can help you to get an overview of the KPI-system itself, but isn't meant to be used for the calculations. The sheet "Basic model with formula" is the base for the sheets 1.a-1.c.</a:t>
          </a:r>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734786</xdr:colOff>
      <xdr:row>1</xdr:row>
      <xdr:rowOff>172355</xdr:rowOff>
    </xdr:from>
    <xdr:to>
      <xdr:col>10</xdr:col>
      <xdr:colOff>734788</xdr:colOff>
      <xdr:row>3</xdr:row>
      <xdr:rowOff>172356</xdr:rowOff>
    </xdr:to>
    <xdr:cxnSp macro="">
      <xdr:nvCxnSpPr>
        <xdr:cNvPr id="5" name="Verbinder: gewinkelt 4">
          <a:extLst>
            <a:ext uri="{FF2B5EF4-FFF2-40B4-BE49-F238E27FC236}">
              <a16:creationId xmlns:a16="http://schemas.microsoft.com/office/drawing/2014/main" id="{5747495E-1785-4317-962C-ECA3CD3A1CDD}"/>
            </a:ext>
          </a:extLst>
        </xdr:cNvPr>
        <xdr:cNvCxnSpPr/>
      </xdr:nvCxnSpPr>
      <xdr:spPr>
        <a:xfrm rot="10800000" flipV="1">
          <a:off x="4544786" y="362855"/>
          <a:ext cx="3810002" cy="381001"/>
        </a:xfrm>
        <a:prstGeom prst="bentConnector3">
          <a:avLst>
            <a:gd name="adj1" fmla="val 9992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xdr:colOff>
      <xdr:row>8</xdr:row>
      <xdr:rowOff>5291</xdr:rowOff>
    </xdr:from>
    <xdr:to>
      <xdr:col>3</xdr:col>
      <xdr:colOff>751420</xdr:colOff>
      <xdr:row>13</xdr:row>
      <xdr:rowOff>169333</xdr:rowOff>
    </xdr:to>
    <xdr:cxnSp macro="">
      <xdr:nvCxnSpPr>
        <xdr:cNvPr id="15" name="Verbinder: gewinkelt 14">
          <a:extLst>
            <a:ext uri="{FF2B5EF4-FFF2-40B4-BE49-F238E27FC236}">
              <a16:creationId xmlns:a16="http://schemas.microsoft.com/office/drawing/2014/main" id="{C51D4AB5-59AE-4DE2-813F-7B8F99277C8F}"/>
            </a:ext>
          </a:extLst>
        </xdr:cNvPr>
        <xdr:cNvCxnSpPr/>
      </xdr:nvCxnSpPr>
      <xdr:spPr>
        <a:xfrm rot="5400000">
          <a:off x="2114023" y="1690686"/>
          <a:ext cx="1095375" cy="751419"/>
        </a:xfrm>
        <a:prstGeom prst="bentConnector3">
          <a:avLst>
            <a:gd name="adj1" fmla="val 24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7</xdr:row>
      <xdr:rowOff>174625</xdr:rowOff>
    </xdr:from>
    <xdr:to>
      <xdr:col>8</xdr:col>
      <xdr:colOff>755652</xdr:colOff>
      <xdr:row>13</xdr:row>
      <xdr:rowOff>184149</xdr:rowOff>
    </xdr:to>
    <xdr:cxnSp macro="">
      <xdr:nvCxnSpPr>
        <xdr:cNvPr id="19" name="Verbinder: gewinkelt 18">
          <a:extLst>
            <a:ext uri="{FF2B5EF4-FFF2-40B4-BE49-F238E27FC236}">
              <a16:creationId xmlns:a16="http://schemas.microsoft.com/office/drawing/2014/main" id="{83CFB34D-AED0-46DE-A592-98DD82DCB93B}"/>
            </a:ext>
          </a:extLst>
        </xdr:cNvPr>
        <xdr:cNvCxnSpPr/>
      </xdr:nvCxnSpPr>
      <xdr:spPr>
        <a:xfrm rot="16200000" flipH="1">
          <a:off x="5910793" y="1688040"/>
          <a:ext cx="1126066" cy="755652"/>
        </a:xfrm>
        <a:prstGeom prst="bentConnector3">
          <a:avLst>
            <a:gd name="adj1" fmla="val 658"/>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5295</xdr:colOff>
      <xdr:row>1</xdr:row>
      <xdr:rowOff>179920</xdr:rowOff>
    </xdr:from>
    <xdr:to>
      <xdr:col>18</xdr:col>
      <xdr:colOff>5292</xdr:colOff>
      <xdr:row>4</xdr:row>
      <xdr:rowOff>0</xdr:rowOff>
    </xdr:to>
    <xdr:cxnSp macro="">
      <xdr:nvCxnSpPr>
        <xdr:cNvPr id="22" name="Verbinder: gewinkelt 21">
          <a:extLst>
            <a:ext uri="{FF2B5EF4-FFF2-40B4-BE49-F238E27FC236}">
              <a16:creationId xmlns:a16="http://schemas.microsoft.com/office/drawing/2014/main" id="{13CC4BD1-8466-4F28-AA23-230147E72423}"/>
            </a:ext>
          </a:extLst>
        </xdr:cNvPr>
        <xdr:cNvCxnSpPr/>
      </xdr:nvCxnSpPr>
      <xdr:spPr>
        <a:xfrm>
          <a:off x="9911295" y="370420"/>
          <a:ext cx="3809997" cy="396872"/>
        </a:xfrm>
        <a:prstGeom prst="bentConnector3">
          <a:avLst>
            <a:gd name="adj1" fmla="val 9986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5295</xdr:colOff>
      <xdr:row>7</xdr:row>
      <xdr:rowOff>179919</xdr:rowOff>
    </xdr:from>
    <xdr:to>
      <xdr:col>21</xdr:col>
      <xdr:colOff>2</xdr:colOff>
      <xdr:row>14</xdr:row>
      <xdr:rowOff>10580</xdr:rowOff>
    </xdr:to>
    <xdr:cxnSp macro="">
      <xdr:nvCxnSpPr>
        <xdr:cNvPr id="27" name="Verbinder: gewinkelt 26">
          <a:extLst>
            <a:ext uri="{FF2B5EF4-FFF2-40B4-BE49-F238E27FC236}">
              <a16:creationId xmlns:a16="http://schemas.microsoft.com/office/drawing/2014/main" id="{31581451-788A-4897-AF0A-7E826123A638}"/>
            </a:ext>
          </a:extLst>
        </xdr:cNvPr>
        <xdr:cNvCxnSpPr/>
      </xdr:nvCxnSpPr>
      <xdr:spPr>
        <a:xfrm rot="16200000" flipH="1">
          <a:off x="15054797" y="1698625"/>
          <a:ext cx="1137703" cy="756707"/>
        </a:xfrm>
        <a:prstGeom prst="bentConnector3">
          <a:avLst>
            <a:gd name="adj1" fmla="val 698"/>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9528</xdr:colOff>
      <xdr:row>8</xdr:row>
      <xdr:rowOff>10582</xdr:rowOff>
    </xdr:from>
    <xdr:to>
      <xdr:col>15</xdr:col>
      <xdr:colOff>751418</xdr:colOff>
      <xdr:row>13</xdr:row>
      <xdr:rowOff>178854</xdr:rowOff>
    </xdr:to>
    <xdr:cxnSp macro="">
      <xdr:nvCxnSpPr>
        <xdr:cNvPr id="35" name="Verbinder: gewinkelt 34">
          <a:extLst>
            <a:ext uri="{FF2B5EF4-FFF2-40B4-BE49-F238E27FC236}">
              <a16:creationId xmlns:a16="http://schemas.microsoft.com/office/drawing/2014/main" id="{6B33F989-5776-49E8-8895-7BDD39892C74}"/>
            </a:ext>
          </a:extLst>
        </xdr:cNvPr>
        <xdr:cNvCxnSpPr/>
      </xdr:nvCxnSpPr>
      <xdr:spPr>
        <a:xfrm rot="5400000">
          <a:off x="11260670" y="1702857"/>
          <a:ext cx="1099605" cy="741890"/>
        </a:xfrm>
        <a:prstGeom prst="bentConnector3">
          <a:avLst>
            <a:gd name="adj1" fmla="val -101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Tabelle1" displayName="Tabelle1" ref="A6:D16" totalsRowShown="0" headerRowBorderDxfId="6" tableBorderDxfId="5" totalsRowBorderDxfId="4">
  <autoFilter ref="A6:D16"/>
  <tableColumns count="4">
    <tableColumn id="1" name="Solution" dataDxfId="3"/>
    <tableColumn id="2" name="Absolute reduction of GHG-emissions (GHG-emissions;Difference 1)" dataDxfId="2"/>
    <tableColumn id="3" name="Relative reduction of GHG-emissions (GHG-emissions;Difference 2)" dataDxfId="1"/>
    <tableColumn id="4" name="TCO/reference unit"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23"/>
  <sheetViews>
    <sheetView tabSelected="1" zoomScale="90" zoomScaleNormal="90" workbookViewId="0">
      <selection activeCell="M19" sqref="M19"/>
    </sheetView>
  </sheetViews>
  <sheetFormatPr baseColWidth="10" defaultRowHeight="14.4" x14ac:dyDescent="0.3"/>
  <cols>
    <col min="1" max="1" width="24" customWidth="1"/>
    <col min="2" max="2" width="7" customWidth="1"/>
  </cols>
  <sheetData>
    <row r="2" spans="1:1" x14ac:dyDescent="0.3">
      <c r="A2" t="s">
        <v>239</v>
      </c>
    </row>
    <row r="3" spans="1:1" x14ac:dyDescent="0.3">
      <c r="A3" t="s">
        <v>240</v>
      </c>
    </row>
    <row r="6" spans="1:1" x14ac:dyDescent="0.3">
      <c r="A6" s="176" t="s">
        <v>241</v>
      </c>
    </row>
    <row r="7" spans="1:1" x14ac:dyDescent="0.3">
      <c r="A7" s="176" t="s">
        <v>242</v>
      </c>
    </row>
    <row r="8" spans="1:1" x14ac:dyDescent="0.3">
      <c r="A8" s="176" t="s">
        <v>243</v>
      </c>
    </row>
    <row r="12" spans="1:1" x14ac:dyDescent="0.3">
      <c r="A12" s="177" t="s">
        <v>244</v>
      </c>
    </row>
    <row r="17" spans="1:1" x14ac:dyDescent="0.3">
      <c r="A17" s="178" t="s">
        <v>245</v>
      </c>
    </row>
    <row r="21" spans="1:1" x14ac:dyDescent="0.3">
      <c r="A21" s="22" t="s">
        <v>246</v>
      </c>
    </row>
    <row r="22" spans="1:1" x14ac:dyDescent="0.3">
      <c r="A22" s="22" t="s">
        <v>248</v>
      </c>
    </row>
    <row r="23" spans="1:1" x14ac:dyDescent="0.3">
      <c r="A23" s="22" t="s">
        <v>247</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F63"/>
  <sheetViews>
    <sheetView zoomScale="90" zoomScaleNormal="90" zoomScaleSheetLayoutView="70" workbookViewId="0">
      <selection activeCell="I30" sqref="I30"/>
    </sheetView>
  </sheetViews>
  <sheetFormatPr baseColWidth="10" defaultRowHeight="14.4" x14ac:dyDescent="0.3"/>
  <cols>
    <col min="1" max="1" width="41" customWidth="1"/>
    <col min="4" max="4" width="12.109375" bestFit="1" customWidth="1"/>
    <col min="10" max="10" width="10.5546875" customWidth="1"/>
    <col min="13" max="13" width="11" customWidth="1"/>
    <col min="14" max="14" width="13" customWidth="1"/>
    <col min="15" max="15" width="13" bestFit="1" customWidth="1"/>
    <col min="17" max="19" width="12" customWidth="1"/>
    <col min="20" max="21" width="11" customWidth="1"/>
    <col min="23" max="23" width="11.44140625" customWidth="1"/>
    <col min="24" max="29" width="11.88671875" customWidth="1"/>
  </cols>
  <sheetData>
    <row r="1" spans="1:20" ht="18" x14ac:dyDescent="0.35">
      <c r="A1" s="203" t="s">
        <v>249</v>
      </c>
      <c r="L1" s="196"/>
    </row>
    <row r="2" spans="1:20" x14ac:dyDescent="0.3">
      <c r="A2" t="s">
        <v>11</v>
      </c>
      <c r="L2" s="196"/>
    </row>
    <row r="3" spans="1:20" x14ac:dyDescent="0.3">
      <c r="A3" t="s">
        <v>12</v>
      </c>
      <c r="H3" s="1"/>
      <c r="L3" s="196"/>
    </row>
    <row r="4" spans="1:20" x14ac:dyDescent="0.3">
      <c r="H4" s="1"/>
      <c r="L4" s="196"/>
    </row>
    <row r="5" spans="1:20" x14ac:dyDescent="0.3">
      <c r="L5" s="196"/>
    </row>
    <row r="6" spans="1:20" ht="15" thickBot="1" x14ac:dyDescent="0.35">
      <c r="L6" s="196"/>
    </row>
    <row r="7" spans="1:20" ht="15" thickBot="1" x14ac:dyDescent="0.35">
      <c r="E7" s="3" t="s">
        <v>79</v>
      </c>
      <c r="F7" s="4"/>
      <c r="G7" s="4"/>
      <c r="H7" s="5"/>
      <c r="L7" s="196"/>
      <c r="Q7" s="3" t="s">
        <v>69</v>
      </c>
      <c r="R7" s="4"/>
      <c r="S7" s="4"/>
      <c r="T7" s="5"/>
    </row>
    <row r="8" spans="1:20" x14ac:dyDescent="0.3">
      <c r="E8" s="6" t="s">
        <v>0</v>
      </c>
      <c r="F8" s="7"/>
      <c r="G8" s="8" t="s">
        <v>1</v>
      </c>
      <c r="H8" s="9"/>
      <c r="L8" s="196"/>
      <c r="Q8" s="6" t="s">
        <v>0</v>
      </c>
      <c r="R8" s="7"/>
      <c r="S8" s="8" t="s">
        <v>1</v>
      </c>
      <c r="T8" s="9"/>
    </row>
    <row r="9" spans="1:20" x14ac:dyDescent="0.3">
      <c r="E9" s="10">
        <f>B40</f>
        <v>2012</v>
      </c>
      <c r="F9" s="80" t="e">
        <f>B43/B44</f>
        <v>#DIV/0!</v>
      </c>
      <c r="G9" s="12">
        <f>E40</f>
        <v>2017</v>
      </c>
      <c r="H9" s="81" t="e">
        <f>E43/E44</f>
        <v>#DIV/0!</v>
      </c>
      <c r="L9" s="196"/>
      <c r="Q9" s="10">
        <f>B40</f>
        <v>2012</v>
      </c>
      <c r="R9" s="80" t="e">
        <f>AA57/B44</f>
        <v>#DIV/0!</v>
      </c>
      <c r="S9" s="12">
        <f>E40</f>
        <v>2017</v>
      </c>
      <c r="T9" s="81" t="e">
        <f>AD57/E44</f>
        <v>#DIV/0!</v>
      </c>
    </row>
    <row r="10" spans="1:20" ht="15" thickBot="1" x14ac:dyDescent="0.35">
      <c r="D10" s="200"/>
      <c r="E10" s="10">
        <f>C40</f>
        <v>2013</v>
      </c>
      <c r="F10" s="80" t="e">
        <f>C43/C44</f>
        <v>#DIV/0!</v>
      </c>
      <c r="G10" s="12">
        <f>F40</f>
        <v>2018</v>
      </c>
      <c r="H10" s="81" t="e">
        <f>F43/F44</f>
        <v>#DIV/0!</v>
      </c>
      <c r="I10" s="201"/>
      <c r="L10" s="196"/>
      <c r="Q10" s="10">
        <f>C40</f>
        <v>2013</v>
      </c>
      <c r="R10" s="80" t="e">
        <f>AB57/C44</f>
        <v>#DIV/0!</v>
      </c>
      <c r="S10" s="12">
        <f>F40</f>
        <v>2018</v>
      </c>
      <c r="T10" s="81" t="e">
        <f>AE57/F44</f>
        <v>#DIV/0!</v>
      </c>
    </row>
    <row r="11" spans="1:20" x14ac:dyDescent="0.3">
      <c r="C11" s="198"/>
      <c r="E11" s="10">
        <f>D40</f>
        <v>2014</v>
      </c>
      <c r="F11" s="80" t="e">
        <f>D43/D44</f>
        <v>#DIV/0!</v>
      </c>
      <c r="G11" s="12">
        <f>G40</f>
        <v>2019</v>
      </c>
      <c r="H11" s="81" t="e">
        <f>G43/G44</f>
        <v>#DIV/0!</v>
      </c>
      <c r="I11" s="202"/>
      <c r="L11" s="196"/>
      <c r="Q11" s="10">
        <f>D40</f>
        <v>2014</v>
      </c>
      <c r="R11" s="80" t="e">
        <f>AC57/D44</f>
        <v>#DIV/0!</v>
      </c>
      <c r="S11" s="12">
        <f>G40</f>
        <v>2019</v>
      </c>
      <c r="T11" s="81" t="e">
        <f>AF57/G44</f>
        <v>#DIV/0!</v>
      </c>
    </row>
    <row r="12" spans="1:20" x14ac:dyDescent="0.3">
      <c r="C12" s="198"/>
      <c r="E12" s="14" t="s">
        <v>2</v>
      </c>
      <c r="F12" s="80" t="e">
        <f>AVERAGE(F9:F11)</f>
        <v>#DIV/0!</v>
      </c>
      <c r="G12" s="11" t="s">
        <v>2</v>
      </c>
      <c r="H12" s="81" t="e">
        <f>AVERAGE(H9:H11)</f>
        <v>#DIV/0!</v>
      </c>
      <c r="I12" s="198"/>
      <c r="L12" s="196"/>
      <c r="Q12" s="14" t="s">
        <v>2</v>
      </c>
      <c r="R12" s="80" t="e">
        <f>AVERAGE(R9:R11)</f>
        <v>#DIV/0!</v>
      </c>
      <c r="S12" s="11" t="s">
        <v>2</v>
      </c>
      <c r="T12" s="81" t="e">
        <f>AVERAGE(T9:T11)</f>
        <v>#DIV/0!</v>
      </c>
    </row>
    <row r="13" spans="1:20" x14ac:dyDescent="0.3">
      <c r="C13" s="198"/>
      <c r="E13" s="15"/>
      <c r="F13" s="16"/>
      <c r="G13" s="88"/>
      <c r="H13" s="17"/>
      <c r="I13" s="198"/>
      <c r="L13" s="196"/>
      <c r="Q13" s="15" t="s">
        <v>110</v>
      </c>
      <c r="R13" s="87"/>
      <c r="S13" s="205" t="e">
        <f>T11-R12</f>
        <v>#DIV/0!</v>
      </c>
      <c r="T13" s="206"/>
    </row>
    <row r="14" spans="1:20" ht="15" thickBot="1" x14ac:dyDescent="0.35">
      <c r="C14" s="198"/>
      <c r="E14" s="18"/>
      <c r="F14" s="19"/>
      <c r="G14" s="89"/>
      <c r="H14" s="20"/>
      <c r="I14" s="198"/>
      <c r="L14" s="196"/>
      <c r="Q14" s="18" t="s">
        <v>111</v>
      </c>
      <c r="R14" s="86"/>
      <c r="S14" s="207" t="e">
        <f>S13/R12</f>
        <v>#DIV/0!</v>
      </c>
      <c r="T14" s="208"/>
    </row>
    <row r="15" spans="1:20" x14ac:dyDescent="0.3">
      <c r="C15" s="198"/>
      <c r="I15" s="198"/>
      <c r="L15" s="196"/>
    </row>
    <row r="16" spans="1:20" ht="15" thickBot="1" x14ac:dyDescent="0.35">
      <c r="C16" s="199"/>
      <c r="I16" s="199"/>
      <c r="L16" s="196"/>
    </row>
    <row r="17" spans="1:32" ht="15" thickBot="1" x14ac:dyDescent="0.35">
      <c r="B17" s="3" t="s">
        <v>5</v>
      </c>
      <c r="C17" s="4"/>
      <c r="D17" s="4"/>
      <c r="E17" s="5"/>
      <c r="H17" s="3" t="s">
        <v>184</v>
      </c>
      <c r="I17" s="4"/>
      <c r="J17" s="4"/>
      <c r="K17" s="5"/>
      <c r="L17" s="196"/>
      <c r="N17" s="3" t="s">
        <v>77</v>
      </c>
      <c r="O17" s="4"/>
      <c r="P17" s="4"/>
      <c r="Q17" s="5"/>
      <c r="T17" s="3" t="s">
        <v>78</v>
      </c>
      <c r="U17" s="4"/>
      <c r="V17" s="4"/>
      <c r="W17" s="5"/>
    </row>
    <row r="18" spans="1:32" x14ac:dyDescent="0.3">
      <c r="B18" s="6" t="s">
        <v>0</v>
      </c>
      <c r="C18" s="7"/>
      <c r="D18" s="8" t="s">
        <v>1</v>
      </c>
      <c r="E18" s="9"/>
      <c r="H18" s="6" t="s">
        <v>0</v>
      </c>
      <c r="I18" s="7"/>
      <c r="J18" s="8" t="s">
        <v>1</v>
      </c>
      <c r="K18" s="9"/>
      <c r="L18" s="196"/>
      <c r="N18" s="6" t="s">
        <v>0</v>
      </c>
      <c r="O18" s="7"/>
      <c r="P18" s="8" t="s">
        <v>1</v>
      </c>
      <c r="Q18" s="9"/>
      <c r="T18" s="6" t="s">
        <v>0</v>
      </c>
      <c r="U18" s="7"/>
      <c r="V18" s="8" t="s">
        <v>1</v>
      </c>
      <c r="W18" s="9"/>
    </row>
    <row r="19" spans="1:32" x14ac:dyDescent="0.3">
      <c r="B19" s="10">
        <f>B40</f>
        <v>2012</v>
      </c>
      <c r="C19" s="80" t="e">
        <f>B48*B49</f>
        <v>#DIV/0!</v>
      </c>
      <c r="D19" s="12">
        <f>E40</f>
        <v>2017</v>
      </c>
      <c r="E19" s="81" t="e">
        <f>E48*E49</f>
        <v>#DIV/0!</v>
      </c>
      <c r="H19" s="10">
        <f>B40</f>
        <v>2012</v>
      </c>
      <c r="I19" s="80" t="e">
        <f>B53*B54</f>
        <v>#DIV/0!</v>
      </c>
      <c r="J19" s="12">
        <f>E40</f>
        <v>2017</v>
      </c>
      <c r="K19" s="81" t="e">
        <f>E53*E54</f>
        <v>#DIV/0!</v>
      </c>
      <c r="L19" s="196"/>
      <c r="N19" s="10">
        <f>B40</f>
        <v>2012</v>
      </c>
      <c r="O19" s="80" t="e">
        <f>AA59/B44</f>
        <v>#DIV/0!</v>
      </c>
      <c r="P19" s="12">
        <f>E40</f>
        <v>2017</v>
      </c>
      <c r="Q19" s="81" t="e">
        <f>AD59/E44</f>
        <v>#DIV/0!</v>
      </c>
      <c r="T19" s="10">
        <f>B40</f>
        <v>2012</v>
      </c>
      <c r="U19" s="80" t="e">
        <f>AA61/B44</f>
        <v>#DIV/0!</v>
      </c>
      <c r="V19" s="12">
        <f>E40</f>
        <v>2017</v>
      </c>
      <c r="W19" s="81" t="e">
        <f>AD61/E44</f>
        <v>#DIV/0!</v>
      </c>
    </row>
    <row r="20" spans="1:32" x14ac:dyDescent="0.3">
      <c r="B20" s="10">
        <f>C40</f>
        <v>2013</v>
      </c>
      <c r="C20" s="80" t="e">
        <f>C48*C49</f>
        <v>#DIV/0!</v>
      </c>
      <c r="D20" s="12">
        <f>F40</f>
        <v>2018</v>
      </c>
      <c r="E20" s="81" t="e">
        <f>F48*F49</f>
        <v>#DIV/0!</v>
      </c>
      <c r="H20" s="10">
        <f>C40</f>
        <v>2013</v>
      </c>
      <c r="I20" s="80" t="e">
        <f>C53*C54</f>
        <v>#DIV/0!</v>
      </c>
      <c r="J20" s="12">
        <f>F40</f>
        <v>2018</v>
      </c>
      <c r="K20" s="81" t="e">
        <f>F53*F54</f>
        <v>#DIV/0!</v>
      </c>
      <c r="L20" s="196"/>
      <c r="N20" s="10">
        <f>C40</f>
        <v>2013</v>
      </c>
      <c r="O20" s="80" t="e">
        <f>AB59/C44</f>
        <v>#DIV/0!</v>
      </c>
      <c r="P20" s="12">
        <f>F40</f>
        <v>2018</v>
      </c>
      <c r="Q20" s="81" t="e">
        <f>AE59/F44</f>
        <v>#DIV/0!</v>
      </c>
      <c r="T20" s="10">
        <f>C40</f>
        <v>2013</v>
      </c>
      <c r="U20" s="80" t="e">
        <f>AB61/C44</f>
        <v>#DIV/0!</v>
      </c>
      <c r="V20" s="12">
        <f>F40</f>
        <v>2018</v>
      </c>
      <c r="W20" s="81" t="e">
        <f>AE61/F44</f>
        <v>#DIV/0!</v>
      </c>
    </row>
    <row r="21" spans="1:32" x14ac:dyDescent="0.3">
      <c r="B21" s="10">
        <f>D40</f>
        <v>2014</v>
      </c>
      <c r="C21" s="80" t="e">
        <f>D48*D49</f>
        <v>#DIV/0!</v>
      </c>
      <c r="D21" s="12">
        <f>G40</f>
        <v>2019</v>
      </c>
      <c r="E21" s="81" t="e">
        <f>G48*G49</f>
        <v>#DIV/0!</v>
      </c>
      <c r="H21" s="10">
        <f>D40</f>
        <v>2014</v>
      </c>
      <c r="I21" s="80" t="e">
        <f>D53*D54</f>
        <v>#DIV/0!</v>
      </c>
      <c r="J21" s="12">
        <f>G40</f>
        <v>2019</v>
      </c>
      <c r="K21" s="81" t="e">
        <f>G53*G54</f>
        <v>#DIV/0!</v>
      </c>
      <c r="L21" s="196"/>
      <c r="N21" s="10">
        <f>D40</f>
        <v>2014</v>
      </c>
      <c r="O21" s="80" t="e">
        <f>AC59/D44</f>
        <v>#DIV/0!</v>
      </c>
      <c r="P21" s="12">
        <f>G40</f>
        <v>2019</v>
      </c>
      <c r="Q21" s="81" t="e">
        <f>AF59/G44</f>
        <v>#DIV/0!</v>
      </c>
      <c r="T21" s="10">
        <f>D40</f>
        <v>2014</v>
      </c>
      <c r="U21" s="80" t="e">
        <f>AC61/D44</f>
        <v>#DIV/0!</v>
      </c>
      <c r="V21" s="12">
        <f>G40</f>
        <v>2019</v>
      </c>
      <c r="W21" s="81" t="e">
        <f>AF61/G44</f>
        <v>#DIV/0!</v>
      </c>
    </row>
    <row r="22" spans="1:32" x14ac:dyDescent="0.3">
      <c r="B22" s="14" t="s">
        <v>2</v>
      </c>
      <c r="C22" s="80" t="e">
        <f>AVERAGE(C19:C21)</f>
        <v>#DIV/0!</v>
      </c>
      <c r="D22" s="11" t="s">
        <v>2</v>
      </c>
      <c r="E22" s="81" t="e">
        <f>AVERAGE(E19:E21)</f>
        <v>#DIV/0!</v>
      </c>
      <c r="H22" s="14" t="s">
        <v>2</v>
      </c>
      <c r="I22" s="80" t="e">
        <f>AVERAGE(I19:I21)</f>
        <v>#DIV/0!</v>
      </c>
      <c r="J22" s="11" t="s">
        <v>2</v>
      </c>
      <c r="K22" s="81" t="e">
        <f>AVERAGE(K19:K21)</f>
        <v>#DIV/0!</v>
      </c>
      <c r="L22" s="196"/>
      <c r="N22" s="14" t="s">
        <v>2</v>
      </c>
      <c r="O22" s="80" t="e">
        <f>AVERAGE(O19:O21)</f>
        <v>#DIV/0!</v>
      </c>
      <c r="P22" s="11" t="s">
        <v>2</v>
      </c>
      <c r="Q22" s="81" t="e">
        <f>AVERAGE(Q19:Q21)</f>
        <v>#DIV/0!</v>
      </c>
      <c r="T22" s="14" t="s">
        <v>2</v>
      </c>
      <c r="U22" s="80" t="e">
        <f>AVERAGE(U19:U21)</f>
        <v>#DIV/0!</v>
      </c>
      <c r="V22" s="11" t="s">
        <v>2</v>
      </c>
      <c r="W22" s="81" t="e">
        <f>AVERAGE(W19:W21)</f>
        <v>#DIV/0!</v>
      </c>
    </row>
    <row r="23" spans="1:32" x14ac:dyDescent="0.3">
      <c r="B23" s="15" t="s">
        <v>110</v>
      </c>
      <c r="C23" s="87"/>
      <c r="D23" s="209" t="e">
        <f>E21-C22</f>
        <v>#DIV/0!</v>
      </c>
      <c r="E23" s="210"/>
      <c r="H23" s="15" t="s">
        <v>110</v>
      </c>
      <c r="I23" s="87"/>
      <c r="J23" s="211" t="e">
        <f>K21-I22</f>
        <v>#DIV/0!</v>
      </c>
      <c r="K23" s="212"/>
      <c r="L23" s="196"/>
      <c r="N23" s="15" t="s">
        <v>110</v>
      </c>
      <c r="O23" s="87"/>
      <c r="P23" s="205" t="e">
        <f>Q21-O22</f>
        <v>#DIV/0!</v>
      </c>
      <c r="Q23" s="206"/>
      <c r="T23" s="15" t="s">
        <v>110</v>
      </c>
      <c r="U23" s="87"/>
      <c r="V23" s="205" t="e">
        <f>W21-U22</f>
        <v>#DIV/0!</v>
      </c>
      <c r="W23" s="206"/>
    </row>
    <row r="24" spans="1:32" ht="15" thickBot="1" x14ac:dyDescent="0.35">
      <c r="B24" s="18" t="s">
        <v>111</v>
      </c>
      <c r="C24" s="86"/>
      <c r="D24" s="213" t="e">
        <f>D23/C22</f>
        <v>#DIV/0!</v>
      </c>
      <c r="E24" s="208"/>
      <c r="H24" s="18" t="s">
        <v>111</v>
      </c>
      <c r="I24" s="86"/>
      <c r="J24" s="213" t="e">
        <f>J23/I22</f>
        <v>#DIV/0!</v>
      </c>
      <c r="K24" s="208"/>
      <c r="L24" s="196"/>
      <c r="N24" s="18" t="s">
        <v>111</v>
      </c>
      <c r="O24" s="86"/>
      <c r="P24" s="207" t="e">
        <f>P23/O22</f>
        <v>#DIV/0!</v>
      </c>
      <c r="Q24" s="208"/>
      <c r="T24" s="18" t="s">
        <v>111</v>
      </c>
      <c r="U24" s="86"/>
      <c r="V24" s="207" t="e">
        <f>V23/U22</f>
        <v>#DIV/0!</v>
      </c>
      <c r="W24" s="208"/>
    </row>
    <row r="25" spans="1:32" x14ac:dyDescent="0.3">
      <c r="L25" s="196"/>
    </row>
    <row r="26" spans="1:32" ht="15" thickBot="1" x14ac:dyDescent="0.35">
      <c r="A26" s="44"/>
      <c r="B26" s="44"/>
      <c r="C26" s="44"/>
      <c r="D26" s="44"/>
      <c r="E26" s="44"/>
      <c r="F26" s="44"/>
      <c r="G26" s="44"/>
      <c r="H26" s="44"/>
      <c r="I26" s="44"/>
      <c r="J26" s="44"/>
      <c r="K26" s="44"/>
      <c r="L26" s="197"/>
      <c r="M26" s="44"/>
      <c r="N26" s="44"/>
      <c r="O26" s="44"/>
      <c r="P26" s="44"/>
      <c r="Q26" s="44"/>
      <c r="R26" s="44"/>
      <c r="S26" s="44"/>
      <c r="T26" s="44"/>
      <c r="U26" s="44"/>
      <c r="V26" s="44"/>
      <c r="W26" s="44"/>
      <c r="X26" s="44"/>
      <c r="Y26" s="44"/>
      <c r="Z26" s="44"/>
      <c r="AA26" s="44"/>
      <c r="AB26" s="44"/>
      <c r="AC26" s="44"/>
      <c r="AD26" s="44"/>
      <c r="AE26" s="44"/>
      <c r="AF26" s="44"/>
    </row>
    <row r="27" spans="1:32" ht="15" thickTop="1" x14ac:dyDescent="0.3">
      <c r="A27" s="21"/>
      <c r="B27" s="21"/>
      <c r="C27" s="21"/>
      <c r="D27" s="21"/>
      <c r="E27" s="21"/>
      <c r="F27" s="21"/>
      <c r="G27" s="21"/>
      <c r="H27" s="21"/>
      <c r="I27" s="21"/>
      <c r="J27" s="21"/>
      <c r="K27" s="21"/>
      <c r="L27" s="196"/>
      <c r="M27" s="21"/>
      <c r="N27" s="21"/>
      <c r="O27" s="21"/>
      <c r="P27" s="21"/>
      <c r="Q27" s="21"/>
      <c r="R27" s="21"/>
      <c r="S27" s="21"/>
      <c r="T27" s="21"/>
      <c r="U27" s="21"/>
      <c r="V27" s="21"/>
      <c r="W27" s="21"/>
      <c r="X27" s="21"/>
      <c r="Y27" s="21"/>
      <c r="Z27" s="21"/>
      <c r="AA27" s="21"/>
      <c r="AB27" s="21"/>
      <c r="AC27" s="21"/>
    </row>
    <row r="28" spans="1:32" ht="18" x14ac:dyDescent="0.35">
      <c r="A28" s="203" t="s">
        <v>13</v>
      </c>
      <c r="L28" s="196"/>
    </row>
    <row r="29" spans="1:32" x14ac:dyDescent="0.3">
      <c r="A29" t="s">
        <v>53</v>
      </c>
      <c r="L29" s="196"/>
    </row>
    <row r="30" spans="1:32" x14ac:dyDescent="0.3">
      <c r="L30" s="196"/>
    </row>
    <row r="31" spans="1:32" ht="16.2" thickBot="1" x14ac:dyDescent="0.35">
      <c r="A31" s="204" t="s">
        <v>250</v>
      </c>
      <c r="L31" s="196"/>
      <c r="N31" s="204" t="s">
        <v>251</v>
      </c>
      <c r="T31" s="83"/>
      <c r="U31" s="83"/>
      <c r="V31" s="83"/>
    </row>
    <row r="32" spans="1:32" x14ac:dyDescent="0.3">
      <c r="A32" s="38" t="s">
        <v>26</v>
      </c>
      <c r="B32" s="39" t="s">
        <v>24</v>
      </c>
      <c r="C32" s="40" t="s">
        <v>25</v>
      </c>
      <c r="L32" s="196"/>
      <c r="N32" s="214" t="s">
        <v>33</v>
      </c>
      <c r="O32" s="215"/>
      <c r="P32" s="216"/>
      <c r="Q32" s="7" t="str">
        <f>B36</f>
        <v>Diesel</v>
      </c>
      <c r="R32" s="9" t="str">
        <f>C36</f>
        <v>E-Truck</v>
      </c>
      <c r="T32" s="83"/>
      <c r="U32" s="83"/>
      <c r="V32" s="83"/>
      <c r="W32" s="21"/>
      <c r="X32" s="214" t="s">
        <v>54</v>
      </c>
      <c r="Y32" s="215"/>
      <c r="Z32" s="216"/>
      <c r="AA32" s="39">
        <f t="shared" ref="AA32:AF32" si="0">B40</f>
        <v>2012</v>
      </c>
      <c r="AB32" s="39">
        <f t="shared" si="0"/>
        <v>2013</v>
      </c>
      <c r="AC32" s="39">
        <f t="shared" si="0"/>
        <v>2014</v>
      </c>
      <c r="AD32" s="39">
        <f t="shared" si="0"/>
        <v>2017</v>
      </c>
      <c r="AE32" s="39">
        <f t="shared" si="0"/>
        <v>2018</v>
      </c>
      <c r="AF32" s="40">
        <f t="shared" si="0"/>
        <v>2019</v>
      </c>
    </row>
    <row r="33" spans="1:32" x14ac:dyDescent="0.3">
      <c r="A33" s="26" t="s">
        <v>22</v>
      </c>
      <c r="B33" s="31"/>
      <c r="C33" s="41" t="e">
        <f>B33/(B33+B34)</f>
        <v>#DIV/0!</v>
      </c>
      <c r="L33" s="196"/>
      <c r="N33" s="217" t="s">
        <v>52</v>
      </c>
      <c r="O33" s="218"/>
      <c r="P33" s="219"/>
      <c r="Q33" s="59"/>
      <c r="R33" s="60"/>
      <c r="T33" s="83"/>
      <c r="U33" s="83"/>
      <c r="V33" s="83"/>
      <c r="W33" s="21"/>
      <c r="X33" s="217" t="s">
        <v>67</v>
      </c>
      <c r="Y33" s="218"/>
      <c r="Z33" s="219"/>
      <c r="AA33" s="73"/>
      <c r="AB33" s="73"/>
      <c r="AC33" s="73"/>
      <c r="AD33" s="31"/>
      <c r="AE33" s="31"/>
      <c r="AF33" s="43"/>
    </row>
    <row r="34" spans="1:32" ht="14.7" customHeight="1" thickBot="1" x14ac:dyDescent="0.35">
      <c r="A34" s="28" t="s">
        <v>23</v>
      </c>
      <c r="B34" s="30"/>
      <c r="C34" s="42" t="e">
        <f>B34/(B33+B34)</f>
        <v>#DIV/0!</v>
      </c>
      <c r="L34" s="196"/>
      <c r="N34" s="217" t="s">
        <v>64</v>
      </c>
      <c r="O34" s="218"/>
      <c r="P34" s="219"/>
      <c r="Q34" s="61"/>
      <c r="R34" s="62"/>
      <c r="X34" s="217" t="s">
        <v>68</v>
      </c>
      <c r="Y34" s="218"/>
      <c r="Z34" s="219"/>
      <c r="AA34" s="31"/>
      <c r="AB34" s="31"/>
      <c r="AC34" s="31"/>
      <c r="AD34" s="31"/>
      <c r="AE34" s="31"/>
      <c r="AF34" s="43"/>
    </row>
    <row r="35" spans="1:32" ht="15" thickBot="1" x14ac:dyDescent="0.35">
      <c r="L35" s="196"/>
      <c r="N35" s="217" t="s">
        <v>65</v>
      </c>
      <c r="O35" s="218"/>
      <c r="P35" s="219"/>
      <c r="Q35" s="51"/>
      <c r="R35" s="82"/>
      <c r="X35" s="217" t="s">
        <v>66</v>
      </c>
      <c r="Y35" s="218"/>
      <c r="Z35" s="219"/>
      <c r="AA35" s="59"/>
      <c r="AB35" s="59"/>
      <c r="AC35" s="59"/>
      <c r="AD35" s="59"/>
      <c r="AE35" s="59"/>
      <c r="AF35" s="59"/>
    </row>
    <row r="36" spans="1:32" x14ac:dyDescent="0.3">
      <c r="A36" s="38" t="s">
        <v>27</v>
      </c>
      <c r="B36" s="35" t="s">
        <v>9</v>
      </c>
      <c r="C36" s="36" t="s">
        <v>32</v>
      </c>
      <c r="L36" s="196"/>
      <c r="N36" s="217" t="s">
        <v>61</v>
      </c>
      <c r="O36" s="218"/>
      <c r="P36" s="219"/>
      <c r="Q36" s="31"/>
      <c r="R36" s="43"/>
      <c r="X36" s="217" t="s">
        <v>58</v>
      </c>
      <c r="Y36" s="218"/>
      <c r="Z36" s="219"/>
      <c r="AA36" s="84"/>
      <c r="AB36" s="84"/>
      <c r="AC36" s="84"/>
      <c r="AD36" s="84"/>
      <c r="AE36" s="84"/>
      <c r="AF36" s="84"/>
    </row>
    <row r="37" spans="1:32" ht="15" thickBot="1" x14ac:dyDescent="0.35">
      <c r="A37" s="28" t="s">
        <v>28</v>
      </c>
      <c r="B37" s="30"/>
      <c r="C37" s="37"/>
      <c r="F37" s="74"/>
      <c r="L37" s="196"/>
      <c r="N37" s="217" t="s">
        <v>62</v>
      </c>
      <c r="O37" s="218"/>
      <c r="P37" s="219"/>
      <c r="Q37" s="47"/>
      <c r="R37" s="48"/>
      <c r="X37" s="217" t="s">
        <v>55</v>
      </c>
      <c r="Y37" s="218"/>
      <c r="Z37" s="219"/>
      <c r="AA37" s="31"/>
      <c r="AB37" s="11"/>
      <c r="AC37" s="11"/>
      <c r="AD37" s="31"/>
      <c r="AE37" s="11"/>
      <c r="AF37" s="13"/>
    </row>
    <row r="38" spans="1:32" ht="27" customHeight="1" thickBot="1" x14ac:dyDescent="0.35">
      <c r="A38" s="2"/>
      <c r="L38" s="196"/>
      <c r="N38" s="45" t="s">
        <v>56</v>
      </c>
      <c r="O38" s="49"/>
      <c r="P38" s="46"/>
      <c r="Q38" s="50"/>
      <c r="R38" s="63"/>
      <c r="X38" s="238" t="s">
        <v>191</v>
      </c>
      <c r="Y38" s="239"/>
      <c r="Z38" s="240"/>
      <c r="AA38" s="55"/>
      <c r="AB38" s="31"/>
      <c r="AC38" s="31"/>
      <c r="AD38" s="31"/>
      <c r="AE38" s="31"/>
      <c r="AF38" s="43"/>
    </row>
    <row r="39" spans="1:32" ht="15" thickBot="1" x14ac:dyDescent="0.35">
      <c r="A39" s="23" t="s">
        <v>14</v>
      </c>
      <c r="B39" s="24"/>
      <c r="C39" s="24"/>
      <c r="D39" s="24"/>
      <c r="E39" s="24"/>
      <c r="F39" s="24"/>
      <c r="G39" s="25"/>
      <c r="L39" s="196"/>
      <c r="N39" s="223" t="s">
        <v>63</v>
      </c>
      <c r="O39" s="224"/>
      <c r="P39" s="225"/>
      <c r="Q39" s="64"/>
      <c r="R39" s="65"/>
      <c r="X39" s="217" t="s">
        <v>190</v>
      </c>
      <c r="Y39" s="218"/>
      <c r="Z39" s="219"/>
      <c r="AA39" s="31"/>
      <c r="AB39" s="31"/>
      <c r="AC39" s="31"/>
      <c r="AD39" s="31"/>
      <c r="AE39" s="31"/>
      <c r="AF39" s="43"/>
    </row>
    <row r="40" spans="1:32" ht="15" thickBot="1" x14ac:dyDescent="0.35">
      <c r="A40" s="26"/>
      <c r="B40" s="31">
        <v>2012</v>
      </c>
      <c r="C40" s="31">
        <v>2013</v>
      </c>
      <c r="D40" s="31">
        <v>2014</v>
      </c>
      <c r="E40" s="31">
        <v>2017</v>
      </c>
      <c r="F40" s="31">
        <v>2018</v>
      </c>
      <c r="G40" s="43">
        <v>2019</v>
      </c>
      <c r="L40" s="196"/>
      <c r="X40" s="217" t="s">
        <v>189</v>
      </c>
      <c r="Y40" s="218"/>
      <c r="Z40" s="219"/>
      <c r="AA40" s="31"/>
      <c r="AB40" s="31"/>
      <c r="AC40" s="31"/>
      <c r="AD40" s="31"/>
      <c r="AE40" s="31"/>
      <c r="AF40" s="43"/>
    </row>
    <row r="41" spans="1:32" ht="15" thickBot="1" x14ac:dyDescent="0.35">
      <c r="A41" s="26" t="s">
        <v>15</v>
      </c>
      <c r="B41" s="124"/>
      <c r="C41" s="124"/>
      <c r="D41" s="124"/>
      <c r="E41" s="124"/>
      <c r="F41" s="124"/>
      <c r="G41" s="125"/>
      <c r="L41" s="196"/>
      <c r="N41" s="214" t="s">
        <v>8</v>
      </c>
      <c r="O41" s="215"/>
      <c r="P41" s="216"/>
      <c r="Q41" s="192" t="str">
        <f>Q32</f>
        <v>Diesel</v>
      </c>
      <c r="R41" s="193"/>
      <c r="S41" s="194"/>
      <c r="T41" s="192" t="str">
        <f>R32</f>
        <v>E-Truck</v>
      </c>
      <c r="U41" s="193"/>
      <c r="V41" s="195"/>
      <c r="X41" s="223" t="s">
        <v>57</v>
      </c>
      <c r="Y41" s="224"/>
      <c r="Z41" s="225"/>
      <c r="AA41" s="30"/>
      <c r="AB41" s="30"/>
      <c r="AC41" s="30"/>
      <c r="AD41" s="30"/>
      <c r="AE41" s="30"/>
      <c r="AF41" s="37"/>
    </row>
    <row r="42" spans="1:32" ht="15" thickBot="1" x14ac:dyDescent="0.35">
      <c r="A42" s="26" t="s">
        <v>16</v>
      </c>
      <c r="B42" s="124"/>
      <c r="C42" s="124"/>
      <c r="D42" s="124"/>
      <c r="E42" s="124"/>
      <c r="F42" s="124"/>
      <c r="G42" s="125"/>
      <c r="L42" s="196"/>
      <c r="N42" s="220" t="s">
        <v>10</v>
      </c>
      <c r="O42" s="221"/>
      <c r="P42" s="222"/>
      <c r="Q42" s="22">
        <f t="shared" ref="Q42:V42" si="1">B40</f>
        <v>2012</v>
      </c>
      <c r="R42" s="22">
        <f t="shared" si="1"/>
        <v>2013</v>
      </c>
      <c r="S42" s="22">
        <f t="shared" si="1"/>
        <v>2014</v>
      </c>
      <c r="T42" s="22">
        <f t="shared" si="1"/>
        <v>2017</v>
      </c>
      <c r="U42" s="22">
        <f t="shared" si="1"/>
        <v>2018</v>
      </c>
      <c r="V42" s="27">
        <f t="shared" si="1"/>
        <v>2019</v>
      </c>
    </row>
    <row r="43" spans="1:32" ht="14.7" customHeight="1" x14ac:dyDescent="0.3">
      <c r="A43" s="26" t="s">
        <v>18</v>
      </c>
      <c r="B43" s="77" t="e">
        <f>B41/B42</f>
        <v>#DIV/0!</v>
      </c>
      <c r="C43" s="77" t="e">
        <f>C41/C42</f>
        <v>#DIV/0!</v>
      </c>
      <c r="D43" s="77" t="e">
        <f>D41/D42</f>
        <v>#DIV/0!</v>
      </c>
      <c r="E43" s="77" t="e">
        <f>E41/E42</f>
        <v>#DIV/0!</v>
      </c>
      <c r="F43" s="77" t="e">
        <f t="shared" ref="F43:G43" si="2">F41/F42</f>
        <v>#DIV/0!</v>
      </c>
      <c r="G43" s="126" t="e">
        <f t="shared" si="2"/>
        <v>#DIV/0!</v>
      </c>
      <c r="L43" s="196"/>
      <c r="N43" s="220" t="s">
        <v>35</v>
      </c>
      <c r="O43" s="221"/>
      <c r="P43" s="222"/>
      <c r="V43" s="54"/>
      <c r="X43" s="189" t="s">
        <v>7</v>
      </c>
      <c r="Y43" s="190"/>
      <c r="Z43" s="191"/>
      <c r="AA43" s="187" t="str">
        <f>Q32</f>
        <v>Diesel</v>
      </c>
      <c r="AB43" s="187"/>
      <c r="AC43" s="187"/>
      <c r="AD43" s="187" t="str">
        <f>R32</f>
        <v>E-Truck</v>
      </c>
      <c r="AE43" s="187"/>
      <c r="AF43" s="188"/>
    </row>
    <row r="44" spans="1:32" ht="14.7" customHeight="1" thickBot="1" x14ac:dyDescent="0.35">
      <c r="A44" s="28" t="s">
        <v>17</v>
      </c>
      <c r="B44" s="79" t="e">
        <f>$C$33*$B$37</f>
        <v>#DIV/0!</v>
      </c>
      <c r="C44" s="79" t="e">
        <f t="shared" ref="C44:D44" si="3">$C$33*$B$37</f>
        <v>#DIV/0!</v>
      </c>
      <c r="D44" s="79" t="e">
        <f t="shared" si="3"/>
        <v>#DIV/0!</v>
      </c>
      <c r="E44" s="79" t="e">
        <f>$C$33*$C$37</f>
        <v>#DIV/0!</v>
      </c>
      <c r="F44" s="79" t="e">
        <f t="shared" ref="F44:G44" si="4">$C$33*$C$37</f>
        <v>#DIV/0!</v>
      </c>
      <c r="G44" s="127" t="e">
        <f t="shared" si="4"/>
        <v>#DIV/0!</v>
      </c>
      <c r="L44" s="196"/>
      <c r="N44" s="226" t="s">
        <v>37</v>
      </c>
      <c r="O44" s="227"/>
      <c r="P44" s="228"/>
      <c r="Q44" s="56">
        <f>(($Q$33+($Q$37*$Q$36))/2)*$Q$35</f>
        <v>0</v>
      </c>
      <c r="R44" s="56">
        <f>(($Q$33+($Q$37*$Q$36))/2)*$Q$35</f>
        <v>0</v>
      </c>
      <c r="S44" s="56">
        <f>(($Q$33+($Q$37*$Q$36))/2)*$Q$35</f>
        <v>0</v>
      </c>
      <c r="T44" s="56">
        <f>(($R$33+($R$37*$R$36)/2)*$R$35)</f>
        <v>0</v>
      </c>
      <c r="U44" s="56">
        <f>(($R$33+($R$37*$R$36)/2)*$R$35)</f>
        <v>0</v>
      </c>
      <c r="V44" s="56">
        <f>(($R$33+($R$37*$R$36)/2)*$R$35)</f>
        <v>0</v>
      </c>
      <c r="X44" s="220" t="s">
        <v>10</v>
      </c>
      <c r="Y44" s="221"/>
      <c r="Z44" s="222"/>
      <c r="AA44" s="22">
        <f t="shared" ref="AA44:AF44" si="5">B40</f>
        <v>2012</v>
      </c>
      <c r="AB44" s="22">
        <f t="shared" si="5"/>
        <v>2013</v>
      </c>
      <c r="AC44" s="22">
        <f t="shared" si="5"/>
        <v>2014</v>
      </c>
      <c r="AD44" s="22">
        <f t="shared" si="5"/>
        <v>2017</v>
      </c>
      <c r="AE44" s="22">
        <f t="shared" si="5"/>
        <v>2018</v>
      </c>
      <c r="AF44" s="27">
        <f t="shared" si="5"/>
        <v>2019</v>
      </c>
    </row>
    <row r="45" spans="1:32" ht="15" thickBot="1" x14ac:dyDescent="0.35">
      <c r="L45" s="196"/>
      <c r="N45" s="226" t="s">
        <v>38</v>
      </c>
      <c r="O45" s="227"/>
      <c r="P45" s="228"/>
      <c r="Q45" s="52">
        <f>($Q38/2)*$Q35</f>
        <v>0</v>
      </c>
      <c r="R45" s="52">
        <f>($Q38/2)*$Q35</f>
        <v>0</v>
      </c>
      <c r="S45" s="52">
        <f>($Q38/2)*$Q35</f>
        <v>0</v>
      </c>
      <c r="T45" s="56">
        <f>($R38/2)*$R35</f>
        <v>0</v>
      </c>
      <c r="U45" s="56">
        <f>($R38/2)*$R35</f>
        <v>0</v>
      </c>
      <c r="V45" s="57">
        <f>($R38/2)*$R35</f>
        <v>0</v>
      </c>
      <c r="X45" s="217" t="s">
        <v>48</v>
      </c>
      <c r="Y45" s="218"/>
      <c r="Z45" s="219"/>
      <c r="AA45" s="56" t="e">
        <f>AA$33*B$43*B$42</f>
        <v>#DIV/0!</v>
      </c>
      <c r="AB45" s="56" t="e">
        <f>AB$33*C$43*C$42</f>
        <v>#DIV/0!</v>
      </c>
      <c r="AC45" s="56" t="e">
        <f>AC$33*D$43*D$42</f>
        <v>#DIV/0!</v>
      </c>
      <c r="AD45" s="56" t="e">
        <f>AD$34*E$43*E$42</f>
        <v>#DIV/0!</v>
      </c>
      <c r="AE45" s="56" t="e">
        <f>AE$34*F$43*F$42</f>
        <v>#DIV/0!</v>
      </c>
      <c r="AF45" s="57" t="e">
        <f>AF$34*G$43*G$42</f>
        <v>#DIV/0!</v>
      </c>
    </row>
    <row r="46" spans="1:32" x14ac:dyDescent="0.3">
      <c r="A46" s="23" t="s">
        <v>19</v>
      </c>
      <c r="B46" s="24"/>
      <c r="C46" s="24"/>
      <c r="D46" s="24"/>
      <c r="E46" s="24"/>
      <c r="F46" s="24"/>
      <c r="G46" s="25"/>
      <c r="L46" s="196"/>
      <c r="N46" s="220" t="s">
        <v>188</v>
      </c>
      <c r="O46" s="221"/>
      <c r="P46" s="222"/>
      <c r="Q46" s="22"/>
      <c r="R46" s="22"/>
      <c r="S46" s="22"/>
      <c r="T46" s="22"/>
      <c r="U46" s="22"/>
      <c r="V46" s="27"/>
      <c r="X46" s="217" t="s">
        <v>45</v>
      </c>
      <c r="Y46" s="218"/>
      <c r="Z46" s="219"/>
      <c r="AA46" s="53" t="e">
        <f t="shared" ref="AA46:AF46" si="6">(B$42/AA$36)*(AA$37*AA$35)</f>
        <v>#DIV/0!</v>
      </c>
      <c r="AB46" s="53" t="e">
        <f t="shared" si="6"/>
        <v>#DIV/0!</v>
      </c>
      <c r="AC46" s="53" t="e">
        <f t="shared" si="6"/>
        <v>#DIV/0!</v>
      </c>
      <c r="AD46" s="53" t="e">
        <f t="shared" si="6"/>
        <v>#DIV/0!</v>
      </c>
      <c r="AE46" s="53" t="e">
        <f t="shared" si="6"/>
        <v>#DIV/0!</v>
      </c>
      <c r="AF46" s="69" t="e">
        <f t="shared" si="6"/>
        <v>#DIV/0!</v>
      </c>
    </row>
    <row r="47" spans="1:32" x14ac:dyDescent="0.3">
      <c r="A47" s="26"/>
      <c r="B47" s="22">
        <f>B40</f>
        <v>2012</v>
      </c>
      <c r="C47" s="22">
        <f>C40</f>
        <v>2013</v>
      </c>
      <c r="D47" s="22">
        <f t="shared" ref="D47:G47" si="7">D40</f>
        <v>2014</v>
      </c>
      <c r="E47" s="22">
        <f t="shared" si="7"/>
        <v>2017</v>
      </c>
      <c r="F47" s="22">
        <f t="shared" si="7"/>
        <v>2018</v>
      </c>
      <c r="G47" s="27">
        <f t="shared" si="7"/>
        <v>2019</v>
      </c>
      <c r="L47" s="196"/>
      <c r="N47" s="229" t="s">
        <v>37</v>
      </c>
      <c r="O47" s="230"/>
      <c r="P47" s="231"/>
      <c r="Q47" s="138" t="e">
        <f>($Q33+($Q$36*$Q$37))/$Q34</f>
        <v>#DIV/0!</v>
      </c>
      <c r="R47" s="138" t="e">
        <f>($Q33+($Q$36*$Q$37))/$Q34</f>
        <v>#DIV/0!</v>
      </c>
      <c r="S47" s="138" t="e">
        <f>($Q33+($Q$36*$Q$37))/$Q34</f>
        <v>#DIV/0!</v>
      </c>
      <c r="T47" s="138" t="e">
        <f>($R33+($R$36*$R$37))/$R34</f>
        <v>#DIV/0!</v>
      </c>
      <c r="U47" s="138" t="e">
        <f>($R33+($R$36*$R$37))/$R34</f>
        <v>#DIV/0!</v>
      </c>
      <c r="V47" s="138" t="e">
        <f>($R33+($R$36*$R$37))/$R34</f>
        <v>#DIV/0!</v>
      </c>
      <c r="X47" s="217" t="s">
        <v>59</v>
      </c>
      <c r="Y47" s="218"/>
      <c r="Z47" s="219"/>
      <c r="AA47" s="56">
        <f t="shared" ref="AA47:AF47" si="8">IF(AA$38&lt;=1,(B$41*AA$38)*AA39,AA$38)</f>
        <v>0</v>
      </c>
      <c r="AB47" s="56">
        <f t="shared" si="8"/>
        <v>0</v>
      </c>
      <c r="AC47" s="56">
        <f t="shared" si="8"/>
        <v>0</v>
      </c>
      <c r="AD47" s="56">
        <f t="shared" si="8"/>
        <v>0</v>
      </c>
      <c r="AE47" s="56">
        <f t="shared" si="8"/>
        <v>0</v>
      </c>
      <c r="AF47" s="56">
        <f t="shared" si="8"/>
        <v>0</v>
      </c>
    </row>
    <row r="48" spans="1:32" x14ac:dyDescent="0.3">
      <c r="A48" s="32" t="s">
        <v>20</v>
      </c>
      <c r="B48" s="75" t="e">
        <f>F9</f>
        <v>#DIV/0!</v>
      </c>
      <c r="C48" s="75" t="e">
        <f>F10</f>
        <v>#DIV/0!</v>
      </c>
      <c r="D48" s="75" t="e">
        <f>F11</f>
        <v>#DIV/0!</v>
      </c>
      <c r="E48" s="75" t="e">
        <f>H9</f>
        <v>#DIV/0!</v>
      </c>
      <c r="F48" s="75" t="e">
        <f>H10</f>
        <v>#DIV/0!</v>
      </c>
      <c r="G48" s="128" t="e">
        <f>H11</f>
        <v>#DIV/0!</v>
      </c>
      <c r="L48" s="196"/>
      <c r="N48" s="229" t="s">
        <v>38</v>
      </c>
      <c r="O48" s="230"/>
      <c r="P48" s="231"/>
      <c r="Q48" s="56">
        <f>IF($Q38=0,0,($Q38/$Q39))</f>
        <v>0</v>
      </c>
      <c r="R48" s="56">
        <f>IF($Q38=0,0,($Q38/$Q39))</f>
        <v>0</v>
      </c>
      <c r="S48" s="56">
        <f>IF($Q38=0,0,($Q38/$Q39))</f>
        <v>0</v>
      </c>
      <c r="T48" s="131" t="e">
        <f>$R38/$R39</f>
        <v>#DIV/0!</v>
      </c>
      <c r="U48" s="56" t="e">
        <f>$R38/$R39</f>
        <v>#DIV/0!</v>
      </c>
      <c r="V48" s="57" t="e">
        <f>$R38/$R39</f>
        <v>#DIV/0!</v>
      </c>
      <c r="X48" s="217" t="s">
        <v>60</v>
      </c>
      <c r="Y48" s="218"/>
      <c r="Z48" s="219"/>
      <c r="AA48" s="56" t="e">
        <f t="shared" ref="AA48:AF48" si="9">IF(AA$40&lt;=1,AA$45*AA$40,AA$40)</f>
        <v>#DIV/0!</v>
      </c>
      <c r="AB48" s="56" t="e">
        <f t="shared" si="9"/>
        <v>#DIV/0!</v>
      </c>
      <c r="AC48" s="56" t="e">
        <f t="shared" si="9"/>
        <v>#DIV/0!</v>
      </c>
      <c r="AD48" s="56" t="e">
        <f t="shared" si="9"/>
        <v>#DIV/0!</v>
      </c>
      <c r="AE48" s="56" t="e">
        <f t="shared" si="9"/>
        <v>#DIV/0!</v>
      </c>
      <c r="AF48" s="56" t="e">
        <f t="shared" si="9"/>
        <v>#DIV/0!</v>
      </c>
    </row>
    <row r="49" spans="1:32" ht="14.7" customHeight="1" thickBot="1" x14ac:dyDescent="0.35">
      <c r="A49" s="28" t="s">
        <v>91</v>
      </c>
      <c r="B49" s="30">
        <f>VLOOKUP(B50,'Energy and emissions factors'!A4:C22,2,FALSE)</f>
        <v>9.1542500000000011</v>
      </c>
      <c r="C49" s="30"/>
      <c r="D49" s="30"/>
      <c r="E49" s="30">
        <f>VLOOKUP(E50,'Energy and emissions factors'!A4:C22,2,FALSE)</f>
        <v>37.700000000000003</v>
      </c>
      <c r="F49" s="30"/>
      <c r="G49" s="37"/>
      <c r="L49" s="196"/>
      <c r="N49" s="217" t="s">
        <v>30</v>
      </c>
      <c r="O49" s="218"/>
      <c r="P49" s="219"/>
      <c r="Q49" s="59">
        <v>0</v>
      </c>
      <c r="R49" s="59">
        <v>0</v>
      </c>
      <c r="S49" s="59">
        <v>0</v>
      </c>
      <c r="T49" s="59">
        <v>0</v>
      </c>
      <c r="U49" s="59">
        <v>0</v>
      </c>
      <c r="V49" s="60">
        <v>0</v>
      </c>
      <c r="X49" s="217" t="s">
        <v>46</v>
      </c>
      <c r="Y49" s="218"/>
      <c r="Z49" s="219"/>
      <c r="AA49" s="56">
        <f t="shared" ref="AA49:AF49" si="10">IF(AA$41&lt;=10,AA$41*B$42,AA$41)</f>
        <v>0</v>
      </c>
      <c r="AB49" s="56">
        <f t="shared" si="10"/>
        <v>0</v>
      </c>
      <c r="AC49" s="56">
        <f t="shared" si="10"/>
        <v>0</v>
      </c>
      <c r="AD49" s="56">
        <f t="shared" si="10"/>
        <v>0</v>
      </c>
      <c r="AE49" s="56">
        <f t="shared" si="10"/>
        <v>0</v>
      </c>
      <c r="AF49" s="57">
        <f t="shared" si="10"/>
        <v>0</v>
      </c>
    </row>
    <row r="50" spans="1:32" ht="14.7" customHeight="1" thickBot="1" x14ac:dyDescent="0.35">
      <c r="A50" s="180" t="s">
        <v>160</v>
      </c>
      <c r="B50" s="172" t="s">
        <v>137</v>
      </c>
      <c r="C50" s="21"/>
      <c r="D50" s="21"/>
      <c r="E50" s="172" t="s">
        <v>116</v>
      </c>
      <c r="F50" s="21"/>
      <c r="L50" s="196"/>
      <c r="N50" s="217" t="s">
        <v>31</v>
      </c>
      <c r="O50" s="218"/>
      <c r="P50" s="219"/>
      <c r="Q50" s="59"/>
      <c r="R50" s="59"/>
      <c r="S50" s="59"/>
      <c r="T50" s="59"/>
      <c r="U50" s="59"/>
      <c r="V50" s="59"/>
      <c r="X50" s="238" t="s">
        <v>47</v>
      </c>
      <c r="Y50" s="239"/>
      <c r="Z50" s="240"/>
      <c r="AA50" s="31"/>
      <c r="AB50" s="31"/>
      <c r="AC50" s="31"/>
      <c r="AD50" s="31"/>
      <c r="AE50" s="31"/>
      <c r="AF50" s="43"/>
    </row>
    <row r="51" spans="1:32" x14ac:dyDescent="0.3">
      <c r="A51" s="23" t="s">
        <v>21</v>
      </c>
      <c r="B51" s="24"/>
      <c r="C51" s="24"/>
      <c r="D51" s="24"/>
      <c r="E51" s="24"/>
      <c r="F51" s="24"/>
      <c r="G51" s="25"/>
      <c r="L51" s="196"/>
      <c r="N51" s="217" t="s">
        <v>39</v>
      </c>
      <c r="O51" s="218"/>
      <c r="P51" s="219"/>
      <c r="Q51" s="59"/>
      <c r="R51" s="59"/>
      <c r="S51" s="59"/>
      <c r="T51" s="59"/>
      <c r="U51" s="59"/>
      <c r="V51" s="59"/>
      <c r="X51" s="181" t="s">
        <v>49</v>
      </c>
      <c r="Y51" s="182"/>
      <c r="Z51" s="183"/>
      <c r="AA51" s="31"/>
      <c r="AB51" s="31"/>
      <c r="AC51" s="31"/>
      <c r="AD51" s="31"/>
      <c r="AE51" s="31"/>
      <c r="AF51" s="43"/>
    </row>
    <row r="52" spans="1:32" ht="14.7" customHeight="1" x14ac:dyDescent="0.3">
      <c r="A52" s="26"/>
      <c r="B52" s="22">
        <f>B40</f>
        <v>2012</v>
      </c>
      <c r="C52" s="22">
        <f>C40</f>
        <v>2013</v>
      </c>
      <c r="D52" s="22">
        <f t="shared" ref="D52:G52" si="11">D40</f>
        <v>2014</v>
      </c>
      <c r="E52" s="22">
        <f t="shared" si="11"/>
        <v>2017</v>
      </c>
      <c r="F52" s="22">
        <f t="shared" si="11"/>
        <v>2018</v>
      </c>
      <c r="G52" s="27">
        <f t="shared" si="11"/>
        <v>2019</v>
      </c>
      <c r="L52" s="196"/>
      <c r="N52" s="217" t="s">
        <v>38</v>
      </c>
      <c r="O52" s="218"/>
      <c r="P52" s="219"/>
      <c r="Q52" s="52">
        <f>$Q38</f>
        <v>0</v>
      </c>
      <c r="R52" s="56">
        <f>$Q38</f>
        <v>0</v>
      </c>
      <c r="S52" s="56">
        <f>$Q38</f>
        <v>0</v>
      </c>
      <c r="T52" s="56">
        <f>$R38</f>
        <v>0</v>
      </c>
      <c r="U52" s="56">
        <f>$R38</f>
        <v>0</v>
      </c>
      <c r="V52" s="57">
        <f>$R38</f>
        <v>0</v>
      </c>
      <c r="X52" s="181" t="s">
        <v>50</v>
      </c>
      <c r="Y52" s="182"/>
      <c r="Z52" s="183"/>
      <c r="AA52" s="31"/>
      <c r="AB52" s="31"/>
      <c r="AC52" s="31"/>
      <c r="AD52" s="31"/>
      <c r="AE52" s="31"/>
      <c r="AF52" s="43"/>
    </row>
    <row r="53" spans="1:32" ht="15" thickBot="1" x14ac:dyDescent="0.35">
      <c r="A53" s="32" t="s">
        <v>20</v>
      </c>
      <c r="B53" s="75" t="e">
        <f>F9</f>
        <v>#DIV/0!</v>
      </c>
      <c r="C53" s="75" t="e">
        <f>F10</f>
        <v>#DIV/0!</v>
      </c>
      <c r="D53" s="75" t="e">
        <f>F11</f>
        <v>#DIV/0!</v>
      </c>
      <c r="E53" s="75" t="e">
        <f>H9</f>
        <v>#DIV/0!</v>
      </c>
      <c r="F53" s="75" t="e">
        <f>H10</f>
        <v>#DIV/0!</v>
      </c>
      <c r="G53" s="128" t="e">
        <f>H11</f>
        <v>#DIV/0!</v>
      </c>
      <c r="L53" s="196"/>
      <c r="N53" s="238" t="s">
        <v>40</v>
      </c>
      <c r="O53" s="239"/>
      <c r="P53" s="240"/>
      <c r="Q53" s="59"/>
      <c r="R53" s="59"/>
      <c r="S53" s="59"/>
      <c r="T53" s="59"/>
      <c r="U53" s="59"/>
      <c r="V53" s="59"/>
      <c r="X53" s="184" t="s">
        <v>51</v>
      </c>
      <c r="Y53" s="185"/>
      <c r="Z53" s="186"/>
      <c r="AA53" s="30"/>
      <c r="AB53" s="30"/>
      <c r="AC53" s="30"/>
      <c r="AD53" s="30"/>
      <c r="AE53" s="30"/>
      <c r="AF53" s="37"/>
    </row>
    <row r="54" spans="1:32" ht="15" thickBot="1" x14ac:dyDescent="0.35">
      <c r="A54" s="28" t="s">
        <v>92</v>
      </c>
      <c r="B54" s="129">
        <f>VLOOKUP(B55,'Energy and emissions factors'!A4:C22,3,FALSE)</f>
        <v>0.38645002999999994</v>
      </c>
      <c r="C54" s="30"/>
      <c r="D54" s="30"/>
      <c r="E54" s="30">
        <f>VLOOKUP(E55,'Energy and emissions factors'!A4:C22,3,FALSE)</f>
        <v>2.88</v>
      </c>
      <c r="F54" s="30"/>
      <c r="G54" s="37"/>
      <c r="L54" s="196"/>
      <c r="N54" s="217" t="s">
        <v>41</v>
      </c>
      <c r="O54" s="218"/>
      <c r="P54" s="219"/>
      <c r="Q54" s="59"/>
      <c r="R54" s="59"/>
      <c r="S54" s="59"/>
      <c r="T54" s="59"/>
      <c r="U54" s="59"/>
      <c r="V54" s="59"/>
    </row>
    <row r="55" spans="1:32" x14ac:dyDescent="0.3">
      <c r="A55" s="180" t="s">
        <v>140</v>
      </c>
      <c r="B55" s="31" t="s">
        <v>137</v>
      </c>
      <c r="E55" s="173" t="s">
        <v>116</v>
      </c>
      <c r="L55" s="196"/>
      <c r="N55" s="235" t="s">
        <v>42</v>
      </c>
      <c r="O55" s="236"/>
      <c r="P55" s="237"/>
      <c r="Q55" s="31"/>
      <c r="R55" s="31"/>
      <c r="S55" s="31"/>
      <c r="T55" s="31"/>
      <c r="U55" s="31"/>
      <c r="V55" s="43"/>
      <c r="X55" s="214" t="s">
        <v>70</v>
      </c>
      <c r="Y55" s="215"/>
      <c r="Z55" s="216"/>
      <c r="AA55" s="39">
        <f t="shared" ref="AA55:AF55" si="12">B$40</f>
        <v>2012</v>
      </c>
      <c r="AB55" s="39">
        <f t="shared" si="12"/>
        <v>2013</v>
      </c>
      <c r="AC55" s="39">
        <f t="shared" si="12"/>
        <v>2014</v>
      </c>
      <c r="AD55" s="39">
        <f t="shared" si="12"/>
        <v>2017</v>
      </c>
      <c r="AE55" s="39">
        <f t="shared" si="12"/>
        <v>2018</v>
      </c>
      <c r="AF55" s="40">
        <f t="shared" si="12"/>
        <v>2019</v>
      </c>
    </row>
    <row r="56" spans="1:32" x14ac:dyDescent="0.3">
      <c r="L56" s="196"/>
      <c r="N56" s="235" t="s">
        <v>43</v>
      </c>
      <c r="O56" s="236"/>
      <c r="P56" s="237"/>
      <c r="Q56" s="31"/>
      <c r="R56" s="31"/>
      <c r="S56" s="31"/>
      <c r="T56" s="31"/>
      <c r="U56" s="31"/>
      <c r="V56" s="43"/>
      <c r="X56" s="217" t="s">
        <v>71</v>
      </c>
      <c r="Y56" s="218"/>
      <c r="Z56" s="219"/>
      <c r="AA56" s="56" t="e">
        <f t="shared" ref="AA56:AF56" si="13">AA$58+AA$60</f>
        <v>#DIV/0!</v>
      </c>
      <c r="AB56" s="56" t="e">
        <f t="shared" si="13"/>
        <v>#DIV/0!</v>
      </c>
      <c r="AC56" s="56" t="e">
        <f t="shared" si="13"/>
        <v>#DIV/0!</v>
      </c>
      <c r="AD56" s="56" t="e">
        <f t="shared" si="13"/>
        <v>#DIV/0!</v>
      </c>
      <c r="AE56" s="56" t="e">
        <f t="shared" si="13"/>
        <v>#DIV/0!</v>
      </c>
      <c r="AF56" s="57" t="e">
        <f t="shared" si="13"/>
        <v>#DIV/0!</v>
      </c>
    </row>
    <row r="57" spans="1:32" ht="15" thickBot="1" x14ac:dyDescent="0.35">
      <c r="L57" s="196"/>
      <c r="N57" s="232" t="s">
        <v>44</v>
      </c>
      <c r="O57" s="233"/>
      <c r="P57" s="234"/>
      <c r="Q57" s="30"/>
      <c r="R57" s="30"/>
      <c r="S57" s="30"/>
      <c r="T57" s="30"/>
      <c r="U57" s="30"/>
      <c r="V57" s="37"/>
      <c r="X57" s="217" t="s">
        <v>72</v>
      </c>
      <c r="Y57" s="218"/>
      <c r="Z57" s="219"/>
      <c r="AA57" s="56" t="e">
        <f t="shared" ref="AA57:AF57" si="14">AA$56/B$42</f>
        <v>#DIV/0!</v>
      </c>
      <c r="AB57" s="56" t="e">
        <f t="shared" si="14"/>
        <v>#DIV/0!</v>
      </c>
      <c r="AC57" s="56" t="e">
        <f t="shared" si="14"/>
        <v>#DIV/0!</v>
      </c>
      <c r="AD57" s="56" t="e">
        <f t="shared" si="14"/>
        <v>#DIV/0!</v>
      </c>
      <c r="AE57" s="56" t="e">
        <f t="shared" si="14"/>
        <v>#DIV/0!</v>
      </c>
      <c r="AF57" s="57" t="e">
        <f t="shared" si="14"/>
        <v>#DIV/0!</v>
      </c>
    </row>
    <row r="58" spans="1:32" x14ac:dyDescent="0.3">
      <c r="L58" s="196"/>
      <c r="X58" s="217" t="s">
        <v>73</v>
      </c>
      <c r="Y58" s="218"/>
      <c r="Z58" s="219"/>
      <c r="AA58" s="56" t="e">
        <f t="shared" ref="AA58:AF58" si="15">SUM(AA$45:AA$53)</f>
        <v>#DIV/0!</v>
      </c>
      <c r="AB58" s="56" t="e">
        <f t="shared" si="15"/>
        <v>#DIV/0!</v>
      </c>
      <c r="AC58" s="56" t="e">
        <f t="shared" si="15"/>
        <v>#DIV/0!</v>
      </c>
      <c r="AD58" s="56" t="e">
        <f t="shared" si="15"/>
        <v>#DIV/0!</v>
      </c>
      <c r="AE58" s="56" t="e">
        <f t="shared" si="15"/>
        <v>#DIV/0!</v>
      </c>
      <c r="AF58" s="57" t="e">
        <f t="shared" si="15"/>
        <v>#DIV/0!</v>
      </c>
    </row>
    <row r="59" spans="1:32" x14ac:dyDescent="0.3">
      <c r="L59" s="196"/>
      <c r="X59" s="217" t="s">
        <v>75</v>
      </c>
      <c r="Y59" s="218"/>
      <c r="Z59" s="219"/>
      <c r="AA59" s="56" t="e">
        <f t="shared" ref="AA59:AF59" si="16">AA$58/B$42</f>
        <v>#DIV/0!</v>
      </c>
      <c r="AB59" s="56" t="e">
        <f t="shared" si="16"/>
        <v>#DIV/0!</v>
      </c>
      <c r="AC59" s="56" t="e">
        <f t="shared" si="16"/>
        <v>#DIV/0!</v>
      </c>
      <c r="AD59" s="56" t="e">
        <f t="shared" si="16"/>
        <v>#DIV/0!</v>
      </c>
      <c r="AE59" s="56" t="e">
        <f t="shared" si="16"/>
        <v>#DIV/0!</v>
      </c>
      <c r="AF59" s="57" t="e">
        <f t="shared" si="16"/>
        <v>#DIV/0!</v>
      </c>
    </row>
    <row r="60" spans="1:32" x14ac:dyDescent="0.3">
      <c r="L60" s="196"/>
      <c r="U60" s="66"/>
      <c r="X60" s="217" t="s">
        <v>74</v>
      </c>
      <c r="Y60" s="218"/>
      <c r="Z60" s="219"/>
      <c r="AA60" s="52" t="e">
        <f t="shared" ref="AA60:AF60" si="17">SUM(Q$43:Q$57)</f>
        <v>#DIV/0!</v>
      </c>
      <c r="AB60" s="52" t="e">
        <f t="shared" si="17"/>
        <v>#DIV/0!</v>
      </c>
      <c r="AC60" s="52" t="e">
        <f t="shared" si="17"/>
        <v>#DIV/0!</v>
      </c>
      <c r="AD60" s="52" t="e">
        <f t="shared" si="17"/>
        <v>#DIV/0!</v>
      </c>
      <c r="AE60" s="52" t="e">
        <f t="shared" si="17"/>
        <v>#DIV/0!</v>
      </c>
      <c r="AF60" s="70" t="e">
        <f t="shared" si="17"/>
        <v>#DIV/0!</v>
      </c>
    </row>
    <row r="61" spans="1:32" ht="15" thickBot="1" x14ac:dyDescent="0.35">
      <c r="L61" s="196"/>
      <c r="X61" s="223" t="s">
        <v>76</v>
      </c>
      <c r="Y61" s="224"/>
      <c r="Z61" s="225"/>
      <c r="AA61" s="92" t="e">
        <f t="shared" ref="AA61:AF61" si="18">AA$60/B$42</f>
        <v>#DIV/0!</v>
      </c>
      <c r="AB61" s="92" t="e">
        <f t="shared" si="18"/>
        <v>#DIV/0!</v>
      </c>
      <c r="AC61" s="92" t="e">
        <f t="shared" si="18"/>
        <v>#DIV/0!</v>
      </c>
      <c r="AD61" s="92" t="e">
        <f t="shared" si="18"/>
        <v>#DIV/0!</v>
      </c>
      <c r="AE61" s="92" t="e">
        <f t="shared" si="18"/>
        <v>#DIV/0!</v>
      </c>
      <c r="AF61" s="93" t="e">
        <f t="shared" si="18"/>
        <v>#DIV/0!</v>
      </c>
    </row>
    <row r="62" spans="1:32" x14ac:dyDescent="0.3">
      <c r="L62" s="196"/>
    </row>
    <row r="63" spans="1:32" x14ac:dyDescent="0.3">
      <c r="L63" s="196"/>
    </row>
  </sheetData>
  <mergeCells count="58">
    <mergeCell ref="X60:Z60"/>
    <mergeCell ref="X61:Z61"/>
    <mergeCell ref="X55:Z55"/>
    <mergeCell ref="X56:Z56"/>
    <mergeCell ref="X57:Z57"/>
    <mergeCell ref="X58:Z58"/>
    <mergeCell ref="X59:Z59"/>
    <mergeCell ref="X46:Z46"/>
    <mergeCell ref="X47:Z47"/>
    <mergeCell ref="X48:Z48"/>
    <mergeCell ref="X49:Z49"/>
    <mergeCell ref="X50:Z50"/>
    <mergeCell ref="X37:Z37"/>
    <mergeCell ref="X38:Z38"/>
    <mergeCell ref="X39:Z39"/>
    <mergeCell ref="X40:Z40"/>
    <mergeCell ref="X41:Z41"/>
    <mergeCell ref="X32:Z32"/>
    <mergeCell ref="X33:Z33"/>
    <mergeCell ref="X34:Z34"/>
    <mergeCell ref="X35:Z35"/>
    <mergeCell ref="X36:Z36"/>
    <mergeCell ref="N57:P57"/>
    <mergeCell ref="N54:P54"/>
    <mergeCell ref="N55:P55"/>
    <mergeCell ref="N56:P56"/>
    <mergeCell ref="N53:P53"/>
    <mergeCell ref="N52:P52"/>
    <mergeCell ref="N45:P45"/>
    <mergeCell ref="N46:P46"/>
    <mergeCell ref="N43:P43"/>
    <mergeCell ref="N44:P44"/>
    <mergeCell ref="N47:P47"/>
    <mergeCell ref="N48:P48"/>
    <mergeCell ref="N49:P49"/>
    <mergeCell ref="N50:P50"/>
    <mergeCell ref="N51:P51"/>
    <mergeCell ref="X44:Z44"/>
    <mergeCell ref="X45:Z45"/>
    <mergeCell ref="N41:P41"/>
    <mergeCell ref="N42:P42"/>
    <mergeCell ref="N39:P39"/>
    <mergeCell ref="N33:P33"/>
    <mergeCell ref="N34:P34"/>
    <mergeCell ref="N35:P35"/>
    <mergeCell ref="N36:P36"/>
    <mergeCell ref="N37:P37"/>
    <mergeCell ref="D24:E24"/>
    <mergeCell ref="J24:K24"/>
    <mergeCell ref="P24:Q24"/>
    <mergeCell ref="V24:W24"/>
    <mergeCell ref="N32:P32"/>
    <mergeCell ref="V23:W23"/>
    <mergeCell ref="S13:T13"/>
    <mergeCell ref="S14:T14"/>
    <mergeCell ref="D23:E23"/>
    <mergeCell ref="J23:K23"/>
    <mergeCell ref="P23:Q23"/>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'Energy and emissions factors'!$A$3:$A$22</xm:f>
          </x14:formula1>
          <xm:sqref>B50 B55 E55 E50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C67"/>
  <sheetViews>
    <sheetView topLeftCell="A8" zoomScale="70" zoomScaleNormal="70" zoomScaleSheetLayoutView="70" workbookViewId="0">
      <selection activeCell="A29" sqref="A29"/>
    </sheetView>
  </sheetViews>
  <sheetFormatPr baseColWidth="10" defaultRowHeight="14.4" x14ac:dyDescent="0.3"/>
  <cols>
    <col min="1" max="1" width="36" customWidth="1"/>
    <col min="2" max="2" width="12.44140625" customWidth="1"/>
    <col min="13" max="13" width="11.33203125" customWidth="1"/>
    <col min="14" max="14" width="12.44140625" customWidth="1"/>
    <col min="20" max="21" width="11" customWidth="1"/>
    <col min="23" max="23" width="11.44140625" customWidth="1"/>
  </cols>
  <sheetData>
    <row r="1" spans="1:23" ht="18" x14ac:dyDescent="0.35">
      <c r="A1" s="179" t="s">
        <v>249</v>
      </c>
    </row>
    <row r="2" spans="1:23" x14ac:dyDescent="0.3">
      <c r="A2" t="s">
        <v>11</v>
      </c>
    </row>
    <row r="3" spans="1:23" x14ac:dyDescent="0.3">
      <c r="A3" t="s">
        <v>12</v>
      </c>
      <c r="H3" s="1"/>
    </row>
    <row r="5" spans="1:23" ht="15" thickBot="1" x14ac:dyDescent="0.35"/>
    <row r="6" spans="1:23" ht="15" thickBot="1" x14ac:dyDescent="0.35">
      <c r="E6" s="3" t="s">
        <v>80</v>
      </c>
      <c r="F6" s="4"/>
      <c r="G6" s="4"/>
      <c r="H6" s="5"/>
      <c r="Q6" s="3" t="s">
        <v>82</v>
      </c>
      <c r="R6" s="4"/>
      <c r="S6" s="4"/>
      <c r="T6" s="5"/>
    </row>
    <row r="7" spans="1:23" x14ac:dyDescent="0.3">
      <c r="E7" s="6" t="s">
        <v>0</v>
      </c>
      <c r="F7" s="7"/>
      <c r="G7" s="8" t="s">
        <v>1</v>
      </c>
      <c r="H7" s="9"/>
      <c r="Q7" s="6" t="s">
        <v>0</v>
      </c>
      <c r="R7" s="7"/>
      <c r="S7" s="8" t="s">
        <v>1</v>
      </c>
      <c r="T7" s="9"/>
    </row>
    <row r="8" spans="1:23" x14ac:dyDescent="0.3">
      <c r="E8" s="10">
        <f>B39</f>
        <v>2017</v>
      </c>
      <c r="F8" s="11" t="e">
        <f>B42</f>
        <v>#DIV/0!</v>
      </c>
      <c r="G8" s="12">
        <f>E39</f>
        <v>2017</v>
      </c>
      <c r="H8" s="13" t="e">
        <f>E42</f>
        <v>#DIV/0!</v>
      </c>
      <c r="Q8" s="10">
        <f>B39</f>
        <v>2017</v>
      </c>
      <c r="R8" s="68" t="e">
        <f>X54/B43</f>
        <v>#DIV/0!</v>
      </c>
      <c r="S8" s="12">
        <f>E39</f>
        <v>2017</v>
      </c>
      <c r="T8" s="72" t="e">
        <f>AA54/E43</f>
        <v>#DIV/0!</v>
      </c>
    </row>
    <row r="9" spans="1:23" x14ac:dyDescent="0.3">
      <c r="E9" s="10">
        <f>C39</f>
        <v>2018</v>
      </c>
      <c r="F9" s="11" t="e">
        <f>C42</f>
        <v>#DIV/0!</v>
      </c>
      <c r="G9" s="12">
        <f>F39</f>
        <v>2018</v>
      </c>
      <c r="H9" s="13" t="e">
        <f>F42</f>
        <v>#DIV/0!</v>
      </c>
      <c r="Q9" s="10">
        <f>C39</f>
        <v>2018</v>
      </c>
      <c r="R9" s="68" t="e">
        <f>Y54/C43</f>
        <v>#DIV/0!</v>
      </c>
      <c r="S9" s="12">
        <f>F39</f>
        <v>2018</v>
      </c>
      <c r="T9" s="72" t="e">
        <f>AB54/F43</f>
        <v>#DIV/0!</v>
      </c>
    </row>
    <row r="10" spans="1:23" x14ac:dyDescent="0.3">
      <c r="E10" s="10">
        <f>D39</f>
        <v>2019</v>
      </c>
      <c r="F10" s="11" t="e">
        <f>D42</f>
        <v>#DIV/0!</v>
      </c>
      <c r="G10" s="12">
        <f>G39</f>
        <v>2019</v>
      </c>
      <c r="H10" s="13" t="e">
        <f>G42</f>
        <v>#DIV/0!</v>
      </c>
      <c r="Q10" s="10">
        <f>D39</f>
        <v>2019</v>
      </c>
      <c r="R10" s="68" t="e">
        <f>Z54/D43</f>
        <v>#DIV/0!</v>
      </c>
      <c r="S10" s="12">
        <f>G39</f>
        <v>2019</v>
      </c>
      <c r="T10" s="72" t="e">
        <f>AC54/G43</f>
        <v>#DIV/0!</v>
      </c>
    </row>
    <row r="11" spans="1:23" x14ac:dyDescent="0.3">
      <c r="E11" s="14" t="s">
        <v>2</v>
      </c>
      <c r="F11" s="11" t="e">
        <f>AVERAGE(F8:F10)</f>
        <v>#DIV/0!</v>
      </c>
      <c r="G11" s="11" t="s">
        <v>2</v>
      </c>
      <c r="H11" s="13" t="e">
        <f>AVERAGE(H8:H10)</f>
        <v>#DIV/0!</v>
      </c>
      <c r="Q11" s="14" t="s">
        <v>2</v>
      </c>
      <c r="R11" s="11" t="e">
        <f>AVERAGE(R8:R10)</f>
        <v>#DIV/0!</v>
      </c>
      <c r="S11" s="11" t="s">
        <v>2</v>
      </c>
      <c r="T11" s="13" t="e">
        <f>AVERAGE(T8:T10)</f>
        <v>#DIV/0!</v>
      </c>
    </row>
    <row r="12" spans="1:23" x14ac:dyDescent="0.3">
      <c r="E12" s="15" t="s">
        <v>110</v>
      </c>
      <c r="F12" s="87"/>
      <c r="G12" s="211" t="e">
        <f>H10-F11</f>
        <v>#DIV/0!</v>
      </c>
      <c r="H12" s="212"/>
      <c r="Q12" s="15" t="s">
        <v>110</v>
      </c>
      <c r="R12" s="87"/>
      <c r="S12" s="205" t="e">
        <f>T10-R11</f>
        <v>#DIV/0!</v>
      </c>
      <c r="T12" s="206"/>
    </row>
    <row r="13" spans="1:23" ht="15" thickBot="1" x14ac:dyDescent="0.35">
      <c r="E13" s="18" t="s">
        <v>111</v>
      </c>
      <c r="F13" s="86"/>
      <c r="G13" s="213" t="e">
        <f>G12/F11</f>
        <v>#DIV/0!</v>
      </c>
      <c r="H13" s="208"/>
      <c r="Q13" s="18" t="s">
        <v>111</v>
      </c>
      <c r="R13" s="86"/>
      <c r="S13" s="207" t="e">
        <f>S12/R11</f>
        <v>#DIV/0!</v>
      </c>
      <c r="T13" s="208"/>
    </row>
    <row r="15" spans="1:23" ht="15" thickBot="1" x14ac:dyDescent="0.35"/>
    <row r="16" spans="1:23" ht="15" thickBot="1" x14ac:dyDescent="0.35">
      <c r="B16" s="3" t="s">
        <v>81</v>
      </c>
      <c r="C16" s="4"/>
      <c r="D16" s="4"/>
      <c r="E16" s="5"/>
      <c r="H16" s="3" t="s">
        <v>186</v>
      </c>
      <c r="I16" s="4"/>
      <c r="J16" s="4"/>
      <c r="K16" s="5"/>
      <c r="N16" s="3" t="s">
        <v>83</v>
      </c>
      <c r="O16" s="4"/>
      <c r="P16" s="4"/>
      <c r="Q16" s="5"/>
      <c r="T16" s="3" t="s">
        <v>84</v>
      </c>
      <c r="U16" s="4"/>
      <c r="V16" s="4"/>
      <c r="W16" s="5"/>
    </row>
    <row r="17" spans="1:29" x14ac:dyDescent="0.3">
      <c r="B17" s="6" t="s">
        <v>0</v>
      </c>
      <c r="C17" s="7"/>
      <c r="D17" s="8" t="s">
        <v>1</v>
      </c>
      <c r="E17" s="9"/>
      <c r="H17" s="6" t="s">
        <v>0</v>
      </c>
      <c r="I17" s="7"/>
      <c r="J17" s="8" t="s">
        <v>1</v>
      </c>
      <c r="K17" s="9"/>
      <c r="N17" s="6" t="s">
        <v>0</v>
      </c>
      <c r="O17" s="7"/>
      <c r="P17" s="8" t="s">
        <v>1</v>
      </c>
      <c r="Q17" s="9"/>
      <c r="T17" s="6" t="s">
        <v>0</v>
      </c>
      <c r="U17" s="7"/>
      <c r="V17" s="8" t="s">
        <v>1</v>
      </c>
      <c r="W17" s="9"/>
    </row>
    <row r="18" spans="1:29" x14ac:dyDescent="0.3">
      <c r="B18" s="10">
        <f>B39</f>
        <v>2017</v>
      </c>
      <c r="C18" s="11" t="e">
        <f>(B$47*B$48)+(B$53*B$54)</f>
        <v>#DIV/0!</v>
      </c>
      <c r="D18" s="12">
        <f>E39</f>
        <v>2017</v>
      </c>
      <c r="E18" s="11" t="e">
        <f>(E$47*E$48)+(E$53*E$54)</f>
        <v>#DIV/0!</v>
      </c>
      <c r="H18" s="10">
        <f>B39</f>
        <v>2017</v>
      </c>
      <c r="I18" s="11" t="e">
        <f>(B59*B60)+(B65*B66)</f>
        <v>#DIV/0!</v>
      </c>
      <c r="J18" s="12">
        <f>E39</f>
        <v>2017</v>
      </c>
      <c r="K18" s="11" t="e">
        <f>(E59*E60)+(E65*E66)</f>
        <v>#DIV/0!</v>
      </c>
      <c r="N18" s="10">
        <f>B39</f>
        <v>2017</v>
      </c>
      <c r="O18" s="68" t="e">
        <f>X56/B43</f>
        <v>#DIV/0!</v>
      </c>
      <c r="P18" s="12">
        <f>E39</f>
        <v>2017</v>
      </c>
      <c r="Q18" s="72" t="e">
        <f>AA56/E43</f>
        <v>#DIV/0!</v>
      </c>
      <c r="T18" s="10">
        <f>B39</f>
        <v>2017</v>
      </c>
      <c r="U18" s="11" t="e">
        <f>X58/B43</f>
        <v>#DIV/0!</v>
      </c>
      <c r="V18" s="12">
        <f>E39</f>
        <v>2017</v>
      </c>
      <c r="W18" s="13" t="e">
        <f>AA58/E43</f>
        <v>#DIV/0!</v>
      </c>
    </row>
    <row r="19" spans="1:29" x14ac:dyDescent="0.3">
      <c r="B19" s="10">
        <f>C39</f>
        <v>2018</v>
      </c>
      <c r="C19" s="11" t="e">
        <f>(C$47*C$48)+(C$53*C$54)</f>
        <v>#DIV/0!</v>
      </c>
      <c r="D19" s="12">
        <f>F39</f>
        <v>2018</v>
      </c>
      <c r="E19" s="11" t="e">
        <f>(F$47*F$48)+(F$53*F$54)</f>
        <v>#DIV/0!</v>
      </c>
      <c r="H19" s="10">
        <f>C39</f>
        <v>2018</v>
      </c>
      <c r="I19" s="11" t="e">
        <f>(C59*C60)+(C65*C66)</f>
        <v>#DIV/0!</v>
      </c>
      <c r="J19" s="12">
        <f>F39</f>
        <v>2018</v>
      </c>
      <c r="K19" s="11" t="e">
        <f>(F60*F59)+(F66*F65)</f>
        <v>#DIV/0!</v>
      </c>
      <c r="N19" s="10">
        <f>C39</f>
        <v>2018</v>
      </c>
      <c r="O19" s="68" t="e">
        <f>Y56/C43</f>
        <v>#DIV/0!</v>
      </c>
      <c r="P19" s="12">
        <f>F39</f>
        <v>2018</v>
      </c>
      <c r="Q19" s="72" t="e">
        <f>AB56/F43</f>
        <v>#DIV/0!</v>
      </c>
      <c r="T19" s="10">
        <f>C39</f>
        <v>2018</v>
      </c>
      <c r="U19" s="11" t="e">
        <f>Y58/C43</f>
        <v>#DIV/0!</v>
      </c>
      <c r="V19" s="12">
        <f>F39</f>
        <v>2018</v>
      </c>
      <c r="W19" s="13" t="e">
        <f>AB58/F43</f>
        <v>#DIV/0!</v>
      </c>
    </row>
    <row r="20" spans="1:29" x14ac:dyDescent="0.3">
      <c r="B20" s="10">
        <f>D39</f>
        <v>2019</v>
      </c>
      <c r="C20" s="11" t="e">
        <f>(D$47*D$48)+(D$53*D$54)</f>
        <v>#DIV/0!</v>
      </c>
      <c r="D20" s="12">
        <f>G39</f>
        <v>2019</v>
      </c>
      <c r="E20" s="11" t="e">
        <f>(G$47*G$48)+(G$53*G$54)</f>
        <v>#DIV/0!</v>
      </c>
      <c r="H20" s="10">
        <f>D39</f>
        <v>2019</v>
      </c>
      <c r="I20" s="11" t="e">
        <f>(D60*D59)+(D66*D65)</f>
        <v>#DIV/0!</v>
      </c>
      <c r="J20" s="12">
        <f>G39</f>
        <v>2019</v>
      </c>
      <c r="K20" s="11" t="e">
        <f>(G59*G60)+(G65*G66)</f>
        <v>#DIV/0!</v>
      </c>
      <c r="N20" s="10">
        <f>D39</f>
        <v>2019</v>
      </c>
      <c r="O20" s="68" t="e">
        <f>Z56/D43</f>
        <v>#DIV/0!</v>
      </c>
      <c r="P20" s="12">
        <f>G39</f>
        <v>2019</v>
      </c>
      <c r="Q20" s="72" t="e">
        <f>AC56/G43</f>
        <v>#DIV/0!</v>
      </c>
      <c r="T20" s="10">
        <f>D39</f>
        <v>2019</v>
      </c>
      <c r="U20" s="11" t="e">
        <f>Z58/D43</f>
        <v>#DIV/0!</v>
      </c>
      <c r="V20" s="12">
        <f>G39</f>
        <v>2019</v>
      </c>
      <c r="W20" s="13" t="e">
        <f>AC58/G43</f>
        <v>#DIV/0!</v>
      </c>
    </row>
    <row r="21" spans="1:29" x14ac:dyDescent="0.3">
      <c r="B21" s="14" t="s">
        <v>2</v>
      </c>
      <c r="C21" s="11" t="e">
        <f>AVERAGE(C18:C20)</f>
        <v>#DIV/0!</v>
      </c>
      <c r="D21" s="11" t="s">
        <v>2</v>
      </c>
      <c r="E21" s="13" t="e">
        <f>AVERAGE(E18:E20)</f>
        <v>#DIV/0!</v>
      </c>
      <c r="H21" s="14" t="s">
        <v>2</v>
      </c>
      <c r="I21" s="11" t="e">
        <f>AVERAGE(I18:I20)</f>
        <v>#DIV/0!</v>
      </c>
      <c r="J21" s="11" t="s">
        <v>2</v>
      </c>
      <c r="K21" s="13" t="e">
        <f>AVERAGE(K18:K20)</f>
        <v>#DIV/0!</v>
      </c>
      <c r="N21" s="14" t="s">
        <v>2</v>
      </c>
      <c r="O21" s="11" t="e">
        <f>AVERAGE(O18:O20)</f>
        <v>#DIV/0!</v>
      </c>
      <c r="P21" s="11" t="s">
        <v>2</v>
      </c>
      <c r="Q21" s="13" t="e">
        <f>AVERAGE(Q18:Q20)</f>
        <v>#DIV/0!</v>
      </c>
      <c r="T21" s="14" t="s">
        <v>2</v>
      </c>
      <c r="U21" s="11" t="e">
        <f>AVERAGE(U18:U20)</f>
        <v>#DIV/0!</v>
      </c>
      <c r="V21" s="11" t="s">
        <v>2</v>
      </c>
      <c r="W21" s="13" t="e">
        <f>AVERAGE(W18:W20)</f>
        <v>#DIV/0!</v>
      </c>
    </row>
    <row r="22" spans="1:29" x14ac:dyDescent="0.3">
      <c r="B22" s="15" t="s">
        <v>110</v>
      </c>
      <c r="C22" s="87"/>
      <c r="D22" s="209" t="e">
        <f>E20-C21</f>
        <v>#DIV/0!</v>
      </c>
      <c r="E22" s="210"/>
      <c r="H22" s="15" t="s">
        <v>110</v>
      </c>
      <c r="I22" s="87"/>
      <c r="J22" s="211" t="e">
        <f>K20-I21</f>
        <v>#DIV/0!</v>
      </c>
      <c r="K22" s="212"/>
      <c r="N22" s="15" t="s">
        <v>110</v>
      </c>
      <c r="O22" s="87"/>
      <c r="P22" s="205" t="e">
        <f>Q20-O21</f>
        <v>#DIV/0!</v>
      </c>
      <c r="Q22" s="206"/>
      <c r="T22" s="15" t="s">
        <v>110</v>
      </c>
      <c r="U22" s="87"/>
      <c r="V22" s="205" t="e">
        <f>W20-U21</f>
        <v>#DIV/0!</v>
      </c>
      <c r="W22" s="206"/>
    </row>
    <row r="23" spans="1:29" ht="15" thickBot="1" x14ac:dyDescent="0.35">
      <c r="B23" s="18" t="s">
        <v>111</v>
      </c>
      <c r="C23" s="86"/>
      <c r="D23" s="213" t="e">
        <f>D22/C21</f>
        <v>#DIV/0!</v>
      </c>
      <c r="E23" s="208"/>
      <c r="H23" s="18" t="s">
        <v>111</v>
      </c>
      <c r="I23" s="86"/>
      <c r="J23" s="213" t="e">
        <f>J22/I21</f>
        <v>#DIV/0!</v>
      </c>
      <c r="K23" s="208"/>
      <c r="N23" s="18" t="s">
        <v>111</v>
      </c>
      <c r="O23" s="86"/>
      <c r="P23" s="207" t="e">
        <f>P22/O21</f>
        <v>#DIV/0!</v>
      </c>
      <c r="Q23" s="208"/>
      <c r="T23" s="18" t="s">
        <v>111</v>
      </c>
      <c r="U23" s="86"/>
      <c r="V23" s="207" t="e">
        <f>V22/U21</f>
        <v>#DIV/0!</v>
      </c>
      <c r="W23" s="208"/>
    </row>
    <row r="25" spans="1:29" ht="15" thickBot="1"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row>
    <row r="26" spans="1:29" ht="15" thickTop="1" x14ac:dyDescent="0.3"/>
    <row r="27" spans="1:29" x14ac:dyDescent="0.3">
      <c r="A27" t="s">
        <v>53</v>
      </c>
    </row>
    <row r="29" spans="1:29" ht="18.600000000000001" thickBot="1" x14ac:dyDescent="0.4">
      <c r="A29" s="179" t="s">
        <v>13</v>
      </c>
      <c r="K29" s="2" t="s">
        <v>6</v>
      </c>
    </row>
    <row r="30" spans="1:29" x14ac:dyDescent="0.3">
      <c r="A30" s="156" t="s">
        <v>86</v>
      </c>
      <c r="B30" s="241" t="s">
        <v>87</v>
      </c>
      <c r="C30" s="242"/>
      <c r="D30" s="243"/>
      <c r="E30" s="241" t="s">
        <v>88</v>
      </c>
      <c r="F30" s="242"/>
      <c r="G30" s="244"/>
      <c r="K30" s="214" t="s">
        <v>33</v>
      </c>
      <c r="L30" s="215"/>
      <c r="M30" s="216"/>
      <c r="N30" s="7" t="str">
        <f>B30</f>
        <v>Non-certified</v>
      </c>
      <c r="O30" s="9" t="str">
        <f>E30</f>
        <v>Certified</v>
      </c>
      <c r="T30" s="21"/>
      <c r="U30" s="245" t="s">
        <v>54</v>
      </c>
      <c r="V30" s="246"/>
      <c r="W30" s="246"/>
      <c r="X30" s="39">
        <f t="shared" ref="X30:AC30" si="0">B39</f>
        <v>2017</v>
      </c>
      <c r="Y30" s="39">
        <f t="shared" si="0"/>
        <v>2018</v>
      </c>
      <c r="Z30" s="39">
        <f t="shared" si="0"/>
        <v>2019</v>
      </c>
      <c r="AA30" s="39">
        <f t="shared" si="0"/>
        <v>2017</v>
      </c>
      <c r="AB30" s="39">
        <f t="shared" si="0"/>
        <v>2018</v>
      </c>
      <c r="AC30" s="40">
        <f t="shared" si="0"/>
        <v>2019</v>
      </c>
    </row>
    <row r="31" spans="1:29" x14ac:dyDescent="0.3">
      <c r="A31" s="165"/>
      <c r="B31" s="166">
        <v>2017</v>
      </c>
      <c r="C31" s="166">
        <v>2018</v>
      </c>
      <c r="D31" s="166">
        <v>2019</v>
      </c>
      <c r="E31" s="166">
        <v>2017</v>
      </c>
      <c r="F31" s="166">
        <v>2018</v>
      </c>
      <c r="G31" s="167">
        <v>2019</v>
      </c>
      <c r="K31" s="217" t="s">
        <v>100</v>
      </c>
      <c r="L31" s="218"/>
      <c r="M31" s="219"/>
      <c r="N31" s="59"/>
      <c r="O31" s="60"/>
      <c r="T31" s="21"/>
      <c r="U31" s="247" t="s">
        <v>68</v>
      </c>
      <c r="V31" s="248"/>
      <c r="W31" s="248"/>
      <c r="X31" s="31"/>
      <c r="Y31" s="31"/>
      <c r="Z31" s="31"/>
      <c r="AA31" s="31"/>
      <c r="AB31" s="31"/>
      <c r="AC31" s="43"/>
    </row>
    <row r="32" spans="1:29" ht="14.7" customHeight="1" x14ac:dyDescent="0.3">
      <c r="A32" s="158" t="s">
        <v>219</v>
      </c>
      <c r="B32" s="160"/>
      <c r="C32" s="160"/>
      <c r="D32" s="160"/>
      <c r="E32" s="160"/>
      <c r="F32" s="160"/>
      <c r="G32" s="161"/>
      <c r="K32" s="217" t="s">
        <v>95</v>
      </c>
      <c r="L32" s="218"/>
      <c r="M32" s="219"/>
      <c r="N32" s="61"/>
      <c r="O32" s="62"/>
      <c r="U32" s="217" t="s">
        <v>104</v>
      </c>
      <c r="V32" s="218"/>
      <c r="W32" s="219"/>
      <c r="X32" s="31"/>
      <c r="Y32" s="31"/>
      <c r="Z32" s="31"/>
      <c r="AA32" s="31"/>
      <c r="AB32" s="31"/>
      <c r="AC32" s="43"/>
    </row>
    <row r="33" spans="1:29" x14ac:dyDescent="0.3">
      <c r="A33" s="164" t="s">
        <v>217</v>
      </c>
      <c r="B33" s="160"/>
      <c r="C33" s="160"/>
      <c r="D33" s="160"/>
      <c r="E33" s="160"/>
      <c r="F33" s="160"/>
      <c r="G33" s="161"/>
      <c r="K33" s="220" t="s">
        <v>97</v>
      </c>
      <c r="L33" s="221"/>
      <c r="M33" s="222"/>
      <c r="N33" s="85"/>
      <c r="O33" s="43"/>
      <c r="U33" s="247" t="s">
        <v>106</v>
      </c>
      <c r="V33" s="248"/>
      <c r="W33" s="248"/>
      <c r="X33" s="59"/>
      <c r="Y33" s="59"/>
      <c r="Z33" s="59"/>
      <c r="AA33" s="59"/>
      <c r="AB33" s="59"/>
      <c r="AC33" s="60"/>
    </row>
    <row r="34" spans="1:29" ht="15" thickBot="1" x14ac:dyDescent="0.35">
      <c r="A34" s="159" t="s">
        <v>218</v>
      </c>
      <c r="B34" s="162"/>
      <c r="C34" s="162"/>
      <c r="D34" s="162"/>
      <c r="E34" s="162"/>
      <c r="F34" s="162"/>
      <c r="G34" s="163"/>
      <c r="K34" s="217" t="s">
        <v>65</v>
      </c>
      <c r="L34" s="218"/>
      <c r="M34" s="219"/>
      <c r="N34" s="51"/>
      <c r="O34" s="43"/>
      <c r="U34" s="249"/>
      <c r="V34" s="250"/>
      <c r="W34" s="250"/>
      <c r="X34" s="31"/>
      <c r="Y34" s="31"/>
      <c r="Z34" s="31"/>
      <c r="AA34" s="31"/>
      <c r="AB34" s="31"/>
      <c r="AC34" s="43"/>
    </row>
    <row r="35" spans="1:29" x14ac:dyDescent="0.3">
      <c r="A35" s="157"/>
      <c r="B35" s="157"/>
      <c r="C35" s="157"/>
      <c r="K35" s="217" t="s">
        <v>36</v>
      </c>
      <c r="L35" s="218"/>
      <c r="M35" s="219"/>
      <c r="N35" s="121"/>
      <c r="O35" s="123"/>
      <c r="U35" s="249"/>
      <c r="V35" s="250"/>
      <c r="W35" s="250"/>
      <c r="X35" s="31"/>
      <c r="Y35" s="31"/>
      <c r="Z35" s="31"/>
      <c r="AA35" s="31"/>
      <c r="AB35" s="31"/>
      <c r="AC35" s="43"/>
    </row>
    <row r="36" spans="1:29" ht="15" thickBot="1" x14ac:dyDescent="0.35">
      <c r="A36" s="2"/>
      <c r="K36" s="235"/>
      <c r="L36" s="236"/>
      <c r="M36" s="237"/>
      <c r="N36" s="47"/>
      <c r="O36" s="48"/>
      <c r="U36" s="249"/>
      <c r="V36" s="250"/>
      <c r="W36" s="250"/>
      <c r="X36" s="55"/>
      <c r="Y36" s="31"/>
      <c r="Z36" s="31"/>
      <c r="AA36" s="31"/>
      <c r="AB36" s="31"/>
      <c r="AC36" s="43"/>
    </row>
    <row r="37" spans="1:29" x14ac:dyDescent="0.3">
      <c r="A37" s="134" t="s">
        <v>85</v>
      </c>
      <c r="B37" s="135"/>
      <c r="C37" s="135"/>
      <c r="D37" s="135"/>
      <c r="E37" s="135"/>
      <c r="F37" s="135"/>
      <c r="G37" s="136"/>
      <c r="H37" s="21"/>
      <c r="K37" s="235"/>
      <c r="L37" s="236"/>
      <c r="M37" s="237"/>
      <c r="N37" s="50"/>
      <c r="O37" s="63"/>
      <c r="U37" s="249"/>
      <c r="V37" s="250"/>
      <c r="W37" s="250"/>
      <c r="X37" s="31"/>
      <c r="Y37" s="31"/>
      <c r="Z37" s="31"/>
      <c r="AA37" s="31"/>
      <c r="AB37" s="31"/>
      <c r="AC37" s="43"/>
    </row>
    <row r="38" spans="1:29" ht="15" thickBot="1" x14ac:dyDescent="0.35">
      <c r="A38" s="137"/>
      <c r="B38" s="253" t="str">
        <f>B30</f>
        <v>Non-certified</v>
      </c>
      <c r="C38" s="254"/>
      <c r="D38" s="255"/>
      <c r="E38" s="253" t="str">
        <f>E30</f>
        <v>Certified</v>
      </c>
      <c r="F38" s="254"/>
      <c r="G38" s="255"/>
      <c r="H38" s="21"/>
      <c r="K38" s="232"/>
      <c r="L38" s="233"/>
      <c r="M38" s="234"/>
      <c r="N38" s="64"/>
      <c r="O38" s="65"/>
      <c r="U38" s="256"/>
      <c r="V38" s="257"/>
      <c r="W38" s="257"/>
      <c r="X38" s="30"/>
      <c r="Y38" s="30"/>
      <c r="Z38" s="30"/>
      <c r="AA38" s="30"/>
      <c r="AB38" s="30"/>
      <c r="AC38" s="37"/>
    </row>
    <row r="39" spans="1:29" ht="15" thickBot="1" x14ac:dyDescent="0.35">
      <c r="A39" s="26" t="s">
        <v>172</v>
      </c>
      <c r="B39" s="11">
        <f>B31</f>
        <v>2017</v>
      </c>
      <c r="C39" s="11">
        <f>C31</f>
        <v>2018</v>
      </c>
      <c r="D39" s="11">
        <f>D31</f>
        <v>2019</v>
      </c>
      <c r="E39" s="11">
        <f>E31</f>
        <v>2017</v>
      </c>
      <c r="F39" s="11">
        <f>F31</f>
        <v>2018</v>
      </c>
      <c r="G39" s="13">
        <f>G31</f>
        <v>2019</v>
      </c>
      <c r="H39" s="21"/>
    </row>
    <row r="40" spans="1:29" x14ac:dyDescent="0.3">
      <c r="A40" s="26" t="s">
        <v>96</v>
      </c>
      <c r="B40" s="31"/>
      <c r="C40" s="31"/>
      <c r="D40" s="31"/>
      <c r="E40" s="31"/>
      <c r="F40" s="31"/>
      <c r="G40" s="43"/>
      <c r="H40" s="21"/>
      <c r="K40" s="214" t="s">
        <v>102</v>
      </c>
      <c r="L40" s="215"/>
      <c r="M40" s="216"/>
      <c r="N40" s="258" t="str">
        <f>N30</f>
        <v>Non-certified</v>
      </c>
      <c r="O40" s="259"/>
      <c r="P40" s="260"/>
      <c r="Q40" s="258" t="str">
        <f>O30</f>
        <v>Certified</v>
      </c>
      <c r="R40" s="259"/>
      <c r="S40" s="261"/>
      <c r="U40" s="214" t="s">
        <v>101</v>
      </c>
      <c r="V40" s="215"/>
      <c r="W40" s="216"/>
      <c r="X40" s="251" t="str">
        <f>N30</f>
        <v>Non-certified</v>
      </c>
      <c r="Y40" s="251"/>
      <c r="Z40" s="251"/>
      <c r="AA40" s="251" t="str">
        <f>O30</f>
        <v>Certified</v>
      </c>
      <c r="AB40" s="251"/>
      <c r="AC40" s="252"/>
    </row>
    <row r="41" spans="1:29" ht="14.7" customHeight="1" x14ac:dyDescent="0.3">
      <c r="A41" s="26" t="s">
        <v>179</v>
      </c>
      <c r="B41" s="76"/>
      <c r="C41" s="76"/>
      <c r="D41" s="76"/>
      <c r="E41" s="76"/>
      <c r="F41" s="76"/>
      <c r="G41" s="155"/>
      <c r="H41" s="21"/>
      <c r="K41" s="220" t="s">
        <v>10</v>
      </c>
      <c r="L41" s="221"/>
      <c r="M41" s="222"/>
      <c r="N41" s="22">
        <f t="shared" ref="N41:S41" si="1">B39</f>
        <v>2017</v>
      </c>
      <c r="O41" s="22">
        <f t="shared" si="1"/>
        <v>2018</v>
      </c>
      <c r="P41" s="22">
        <f t="shared" si="1"/>
        <v>2019</v>
      </c>
      <c r="Q41" s="22">
        <f t="shared" si="1"/>
        <v>2017</v>
      </c>
      <c r="R41" s="22">
        <f t="shared" si="1"/>
        <v>2018</v>
      </c>
      <c r="S41" s="27">
        <f t="shared" si="1"/>
        <v>2019</v>
      </c>
      <c r="U41" s="262" t="s">
        <v>10</v>
      </c>
      <c r="V41" s="263"/>
      <c r="W41" s="263"/>
      <c r="X41" s="22">
        <f t="shared" ref="X41:AC41" si="2">B39</f>
        <v>2017</v>
      </c>
      <c r="Y41" s="22">
        <f t="shared" si="2"/>
        <v>2018</v>
      </c>
      <c r="Z41" s="22">
        <f t="shared" si="2"/>
        <v>2019</v>
      </c>
      <c r="AA41" s="22">
        <f t="shared" si="2"/>
        <v>2017</v>
      </c>
      <c r="AB41" s="22">
        <f t="shared" si="2"/>
        <v>2018</v>
      </c>
      <c r="AC41" s="27">
        <f t="shared" si="2"/>
        <v>2019</v>
      </c>
    </row>
    <row r="42" spans="1:29" ht="14.7" customHeight="1" x14ac:dyDescent="0.3">
      <c r="A42" s="26" t="s">
        <v>89</v>
      </c>
      <c r="B42" s="22" t="e">
        <f>B40/B41</f>
        <v>#DIV/0!</v>
      </c>
      <c r="C42" s="22" t="e">
        <f>C40/C41</f>
        <v>#DIV/0!</v>
      </c>
      <c r="D42" s="22" t="e">
        <f>D40/D41</f>
        <v>#DIV/0!</v>
      </c>
      <c r="E42" s="22" t="e">
        <f>E40/E41</f>
        <v>#DIV/0!</v>
      </c>
      <c r="F42" s="22" t="e">
        <f t="shared" ref="F42:G42" si="3">F40/F41</f>
        <v>#DIV/0!</v>
      </c>
      <c r="G42" s="27" t="e">
        <f t="shared" si="3"/>
        <v>#DIV/0!</v>
      </c>
      <c r="H42" s="21"/>
      <c r="K42" s="220" t="s">
        <v>29</v>
      </c>
      <c r="L42" s="221"/>
      <c r="M42" s="222"/>
      <c r="N42" s="56" t="e">
        <f>$N$31/$N32</f>
        <v>#DIV/0!</v>
      </c>
      <c r="O42" s="56" t="e">
        <f>$N$31/$N32</f>
        <v>#DIV/0!</v>
      </c>
      <c r="P42" s="56" t="e">
        <f>$N$31/$N32</f>
        <v>#DIV/0!</v>
      </c>
      <c r="Q42" s="56" t="e">
        <f>$O$31/$O32</f>
        <v>#DIV/0!</v>
      </c>
      <c r="R42" s="56" t="e">
        <f t="shared" ref="R42:S42" si="4">$O$31/$O32</f>
        <v>#DIV/0!</v>
      </c>
      <c r="S42" s="57" t="e">
        <f t="shared" si="4"/>
        <v>#DIV/0!</v>
      </c>
      <c r="U42" s="264" t="s">
        <v>103</v>
      </c>
      <c r="V42" s="265"/>
      <c r="W42" s="265"/>
      <c r="X42" s="56">
        <f t="shared" ref="X42:AC42" si="5">X$31*B$40</f>
        <v>0</v>
      </c>
      <c r="Y42" s="56">
        <f t="shared" si="5"/>
        <v>0</v>
      </c>
      <c r="Z42" s="56">
        <f t="shared" si="5"/>
        <v>0</v>
      </c>
      <c r="AA42" s="56">
        <f t="shared" si="5"/>
        <v>0</v>
      </c>
      <c r="AB42" s="56">
        <f t="shared" si="5"/>
        <v>0</v>
      </c>
      <c r="AC42" s="56">
        <f t="shared" si="5"/>
        <v>0</v>
      </c>
    </row>
    <row r="43" spans="1:29" ht="15" thickBot="1" x14ac:dyDescent="0.35">
      <c r="A43" s="28"/>
      <c r="B43" s="78"/>
      <c r="C43" s="78"/>
      <c r="D43" s="78"/>
      <c r="E43" s="78"/>
      <c r="F43" s="78"/>
      <c r="G43" s="133"/>
      <c r="H43" s="21"/>
      <c r="K43" s="220" t="s">
        <v>97</v>
      </c>
      <c r="L43" s="221"/>
      <c r="M43" s="222"/>
      <c r="N43" s="56" t="e">
        <f>$N$33/$N$32</f>
        <v>#DIV/0!</v>
      </c>
      <c r="O43" s="56" t="e">
        <f t="shared" ref="O43:S43" si="6">$N$33/$N$32</f>
        <v>#DIV/0!</v>
      </c>
      <c r="P43" s="56" t="e">
        <f t="shared" si="6"/>
        <v>#DIV/0!</v>
      </c>
      <c r="Q43" s="56" t="e">
        <f t="shared" si="6"/>
        <v>#DIV/0!</v>
      </c>
      <c r="R43" s="56" t="e">
        <f t="shared" si="6"/>
        <v>#DIV/0!</v>
      </c>
      <c r="S43" s="57" t="e">
        <f t="shared" si="6"/>
        <v>#DIV/0!</v>
      </c>
      <c r="U43" s="264" t="s">
        <v>105</v>
      </c>
      <c r="V43" s="265"/>
      <c r="W43" s="265"/>
      <c r="X43" s="52">
        <f>X32*X33</f>
        <v>0</v>
      </c>
      <c r="Y43" s="52">
        <f>Y32*Y33</f>
        <v>0</v>
      </c>
      <c r="Z43" s="52">
        <f t="shared" ref="Z43:AC43" si="7">Z32*Z33</f>
        <v>0</v>
      </c>
      <c r="AA43" s="52">
        <f t="shared" si="7"/>
        <v>0</v>
      </c>
      <c r="AB43" s="52">
        <f t="shared" si="7"/>
        <v>0</v>
      </c>
      <c r="AC43" s="52">
        <f t="shared" si="7"/>
        <v>0</v>
      </c>
    </row>
    <row r="44" spans="1:29" ht="15" thickBot="1" x14ac:dyDescent="0.35">
      <c r="H44" s="21"/>
      <c r="K44" s="220" t="s">
        <v>35</v>
      </c>
      <c r="L44" s="221"/>
      <c r="M44" s="222"/>
      <c r="N44" s="22"/>
      <c r="O44" s="22"/>
      <c r="P44" s="22"/>
      <c r="Q44" s="22"/>
      <c r="R44" s="22"/>
      <c r="S44" s="27"/>
      <c r="U44" s="266" t="s">
        <v>49</v>
      </c>
      <c r="V44" s="267"/>
      <c r="W44" s="268"/>
      <c r="X44" s="59"/>
      <c r="Y44" s="59"/>
      <c r="Z44" s="59"/>
      <c r="AA44" s="59"/>
      <c r="AB44" s="59"/>
      <c r="AC44" s="60"/>
    </row>
    <row r="45" spans="1:29" x14ac:dyDescent="0.3">
      <c r="A45" s="23" t="s">
        <v>220</v>
      </c>
      <c r="B45" s="24"/>
      <c r="C45" s="24"/>
      <c r="D45" s="24"/>
      <c r="E45" s="24"/>
      <c r="F45" s="24"/>
      <c r="G45" s="25"/>
      <c r="H45" s="21"/>
      <c r="K45" s="226" t="s">
        <v>98</v>
      </c>
      <c r="L45" s="227"/>
      <c r="M45" s="228"/>
      <c r="N45" s="56">
        <f>($N$31/2)*$N$34</f>
        <v>0</v>
      </c>
      <c r="O45" s="56">
        <f t="shared" ref="O45:P45" si="8">($N$31/2)*$N$34</f>
        <v>0</v>
      </c>
      <c r="P45" s="56">
        <f t="shared" si="8"/>
        <v>0</v>
      </c>
      <c r="Q45" s="56">
        <f>($O$31/2)*$O$34</f>
        <v>0</v>
      </c>
      <c r="R45" s="56">
        <f t="shared" ref="R45:S45" si="9">($O$31/2)*$O$34</f>
        <v>0</v>
      </c>
      <c r="S45" s="57">
        <f t="shared" si="9"/>
        <v>0</v>
      </c>
      <c r="U45" s="266" t="s">
        <v>50</v>
      </c>
      <c r="V45" s="267"/>
      <c r="W45" s="268"/>
      <c r="X45" s="59"/>
      <c r="Y45" s="59"/>
      <c r="Z45" s="59"/>
      <c r="AA45" s="59"/>
      <c r="AB45" s="59"/>
      <c r="AC45" s="60"/>
    </row>
    <row r="46" spans="1:29" x14ac:dyDescent="0.3">
      <c r="A46" s="26"/>
      <c r="B46" s="22">
        <f>B39</f>
        <v>2017</v>
      </c>
      <c r="C46" s="22">
        <f>C39</f>
        <v>2018</v>
      </c>
      <c r="D46" s="22">
        <f t="shared" ref="D46:G46" si="10">D39</f>
        <v>2019</v>
      </c>
      <c r="E46" s="22">
        <f t="shared" si="10"/>
        <v>2017</v>
      </c>
      <c r="F46" s="22">
        <f t="shared" si="10"/>
        <v>2018</v>
      </c>
      <c r="G46" s="27">
        <f t="shared" si="10"/>
        <v>2019</v>
      </c>
      <c r="H46" s="21"/>
      <c r="K46" s="269" t="s">
        <v>99</v>
      </c>
      <c r="L46" s="270"/>
      <c r="M46" s="271"/>
      <c r="N46" s="52">
        <f>($N33/2)*$N34</f>
        <v>0</v>
      </c>
      <c r="O46" s="52">
        <f>($N33/2)*$N34</f>
        <v>0</v>
      </c>
      <c r="P46" s="52">
        <f>($N33/2)*$N34</f>
        <v>0</v>
      </c>
      <c r="Q46" s="56">
        <f>($O33/2)*$O34</f>
        <v>0</v>
      </c>
      <c r="R46" s="56">
        <f>($O33/2)*$O34</f>
        <v>0</v>
      </c>
      <c r="S46" s="57">
        <f>($O33/2)*$O34</f>
        <v>0</v>
      </c>
      <c r="U46" s="266" t="s">
        <v>51</v>
      </c>
      <c r="V46" s="267"/>
      <c r="W46" s="268"/>
      <c r="X46" s="31"/>
      <c r="Y46" s="31"/>
      <c r="Z46" s="31"/>
      <c r="AA46" s="31"/>
      <c r="AB46" s="31"/>
      <c r="AC46" s="43"/>
    </row>
    <row r="47" spans="1:29" ht="14.7" customHeight="1" x14ac:dyDescent="0.3">
      <c r="A47" s="32" t="s">
        <v>222</v>
      </c>
      <c r="B47" s="33" t="e">
        <f>(B33/B40)*B42</f>
        <v>#DIV/0!</v>
      </c>
      <c r="C47" s="33" t="e">
        <f t="shared" ref="C47:G47" si="11">(C33/C40)*C42</f>
        <v>#DIV/0!</v>
      </c>
      <c r="D47" s="33" t="e">
        <f t="shared" si="11"/>
        <v>#DIV/0!</v>
      </c>
      <c r="E47" s="33" t="e">
        <f t="shared" si="11"/>
        <v>#DIV/0!</v>
      </c>
      <c r="F47" s="33" t="e">
        <f t="shared" si="11"/>
        <v>#DIV/0!</v>
      </c>
      <c r="G47" s="33" t="e">
        <f t="shared" si="11"/>
        <v>#DIV/0!</v>
      </c>
      <c r="H47" s="21"/>
      <c r="K47" s="220" t="s">
        <v>188</v>
      </c>
      <c r="L47" s="221"/>
      <c r="M47" s="222"/>
      <c r="N47" s="22"/>
      <c r="O47" s="22"/>
      <c r="P47" s="22"/>
      <c r="Q47" s="22"/>
      <c r="R47" s="22"/>
      <c r="S47" s="27"/>
      <c r="U47" s="266" t="s">
        <v>180</v>
      </c>
      <c r="V47" s="267"/>
      <c r="W47" s="268"/>
      <c r="X47" s="31"/>
      <c r="Y47" s="31"/>
      <c r="Z47" s="31"/>
      <c r="AA47" s="31"/>
      <c r="AB47" s="31"/>
      <c r="AC47" s="43"/>
    </row>
    <row r="48" spans="1:29" ht="15" thickBot="1" x14ac:dyDescent="0.35">
      <c r="A48" s="28" t="s">
        <v>93</v>
      </c>
      <c r="B48" s="30">
        <f>VLOOKUP(B49,'Energy and emissions factors'!A4:C22,2,FALSE)</f>
        <v>13.1</v>
      </c>
      <c r="C48" s="30"/>
      <c r="D48" s="30"/>
      <c r="E48" s="30">
        <f>VLOOKUP(E49,'Energy and emissions factors'!A4:C22,2,FALSE)</f>
        <v>8.4</v>
      </c>
      <c r="F48" s="30"/>
      <c r="G48" s="30"/>
      <c r="H48" s="21"/>
      <c r="K48" s="229" t="s">
        <v>98</v>
      </c>
      <c r="L48" s="230"/>
      <c r="M48" s="231"/>
      <c r="N48" s="58">
        <f>$N31*N35</f>
        <v>0</v>
      </c>
      <c r="O48" s="58">
        <f>$N31*N35</f>
        <v>0</v>
      </c>
      <c r="P48" s="58">
        <f>$N31*N35</f>
        <v>0</v>
      </c>
      <c r="Q48" s="58">
        <f>($O31)*O35</f>
        <v>0</v>
      </c>
      <c r="R48" s="58">
        <f>($O31)*O35</f>
        <v>0</v>
      </c>
      <c r="S48" s="122">
        <f>($O31)*O35</f>
        <v>0</v>
      </c>
      <c r="U48" s="266" t="s">
        <v>181</v>
      </c>
      <c r="V48" s="267"/>
      <c r="W48" s="268"/>
      <c r="X48" s="31"/>
      <c r="Y48" s="31"/>
      <c r="Z48" s="31"/>
      <c r="AA48" s="31"/>
      <c r="AB48" s="31"/>
      <c r="AC48" s="43"/>
    </row>
    <row r="49" spans="1:29" x14ac:dyDescent="0.3">
      <c r="A49" s="180" t="s">
        <v>160</v>
      </c>
      <c r="B49" s="21" t="s">
        <v>135</v>
      </c>
      <c r="C49" s="21"/>
      <c r="D49" s="21"/>
      <c r="E49" s="172" t="s">
        <v>134</v>
      </c>
      <c r="F49" s="21"/>
      <c r="G49" s="21"/>
      <c r="H49" s="21"/>
      <c r="I49" s="74"/>
      <c r="K49" s="269" t="s">
        <v>99</v>
      </c>
      <c r="L49" s="270"/>
      <c r="M49" s="271"/>
      <c r="N49" s="56" t="e">
        <f t="shared" ref="N49:S49" si="12">($N33/$N32)</f>
        <v>#DIV/0!</v>
      </c>
      <c r="O49" s="56" t="e">
        <f t="shared" si="12"/>
        <v>#DIV/0!</v>
      </c>
      <c r="P49" s="56" t="e">
        <f t="shared" si="12"/>
        <v>#DIV/0!</v>
      </c>
      <c r="Q49" s="56" t="e">
        <f t="shared" si="12"/>
        <v>#DIV/0!</v>
      </c>
      <c r="R49" s="56" t="e">
        <f t="shared" si="12"/>
        <v>#DIV/0!</v>
      </c>
      <c r="S49" s="57" t="e">
        <f t="shared" si="12"/>
        <v>#DIV/0!</v>
      </c>
      <c r="U49" s="266" t="s">
        <v>182</v>
      </c>
      <c r="V49" s="267"/>
      <c r="W49" s="268"/>
      <c r="X49" s="31"/>
      <c r="Y49" s="31"/>
      <c r="Z49" s="31"/>
      <c r="AA49" s="31"/>
      <c r="AB49" s="31"/>
      <c r="AC49" s="43"/>
    </row>
    <row r="50" spans="1:29" ht="14.7" customHeight="1" thickBot="1" x14ac:dyDescent="0.35">
      <c r="A50" s="105"/>
      <c r="B50" s="21"/>
      <c r="C50" s="21"/>
      <c r="D50" s="21"/>
      <c r="E50" s="21"/>
      <c r="F50" s="21"/>
      <c r="G50" s="21"/>
      <c r="H50" s="21"/>
      <c r="I50" s="74"/>
      <c r="K50" s="217" t="s">
        <v>30</v>
      </c>
      <c r="L50" s="218"/>
      <c r="M50" s="219"/>
      <c r="N50" s="59"/>
      <c r="O50" s="59"/>
      <c r="P50" s="59"/>
      <c r="Q50" s="59"/>
      <c r="R50" s="59"/>
      <c r="S50" s="60"/>
      <c r="U50" s="272" t="s">
        <v>183</v>
      </c>
      <c r="V50" s="273"/>
      <c r="W50" s="274"/>
      <c r="X50" s="30"/>
      <c r="Y50" s="30"/>
      <c r="Z50" s="30"/>
      <c r="AA50" s="30"/>
      <c r="AB50" s="30"/>
      <c r="AC50" s="37"/>
    </row>
    <row r="51" spans="1:29" ht="15" thickBot="1" x14ac:dyDescent="0.35">
      <c r="A51" s="23" t="s">
        <v>221</v>
      </c>
      <c r="B51" s="24"/>
      <c r="C51" s="24"/>
      <c r="D51" s="24"/>
      <c r="E51" s="24"/>
      <c r="F51" s="24"/>
      <c r="G51" s="25"/>
      <c r="H51" s="21"/>
      <c r="K51" s="217" t="s">
        <v>31</v>
      </c>
      <c r="L51" s="218"/>
      <c r="M51" s="219"/>
      <c r="N51" s="59"/>
      <c r="O51" s="59"/>
      <c r="P51" s="59"/>
      <c r="Q51" s="59"/>
      <c r="R51" s="59"/>
      <c r="S51" s="60"/>
    </row>
    <row r="52" spans="1:29" x14ac:dyDescent="0.3">
      <c r="A52" s="26"/>
      <c r="B52" s="22">
        <f>B31</f>
        <v>2017</v>
      </c>
      <c r="C52" s="22">
        <f t="shared" ref="C52:G52" si="13">C31</f>
        <v>2018</v>
      </c>
      <c r="D52" s="22">
        <f t="shared" si="13"/>
        <v>2019</v>
      </c>
      <c r="E52" s="22">
        <f t="shared" si="13"/>
        <v>2017</v>
      </c>
      <c r="F52" s="22">
        <f t="shared" si="13"/>
        <v>2018</v>
      </c>
      <c r="G52" s="22">
        <f t="shared" si="13"/>
        <v>2019</v>
      </c>
      <c r="H52" s="21"/>
      <c r="K52" s="235" t="s">
        <v>42</v>
      </c>
      <c r="L52" s="236"/>
      <c r="M52" s="237"/>
      <c r="N52" s="59"/>
      <c r="O52" s="59"/>
      <c r="P52" s="59"/>
      <c r="Q52" s="59"/>
      <c r="R52" s="59"/>
      <c r="S52" s="60"/>
      <c r="U52" s="275" t="s">
        <v>70</v>
      </c>
      <c r="V52" s="276"/>
      <c r="W52" s="276"/>
      <c r="X52" s="39">
        <f t="shared" ref="X52:AC52" si="14">B$39</f>
        <v>2017</v>
      </c>
      <c r="Y52" s="39">
        <f t="shared" si="14"/>
        <v>2018</v>
      </c>
      <c r="Z52" s="39">
        <f t="shared" si="14"/>
        <v>2019</v>
      </c>
      <c r="AA52" s="39">
        <f t="shared" si="14"/>
        <v>2017</v>
      </c>
      <c r="AB52" s="39">
        <f t="shared" si="14"/>
        <v>2018</v>
      </c>
      <c r="AC52" s="40">
        <f t="shared" si="14"/>
        <v>2019</v>
      </c>
    </row>
    <row r="53" spans="1:29" x14ac:dyDescent="0.3">
      <c r="A53" s="32" t="s">
        <v>223</v>
      </c>
      <c r="B53" s="33" t="e">
        <f>(B32/B40)*B42</f>
        <v>#DIV/0!</v>
      </c>
      <c r="C53" s="33" t="e">
        <f t="shared" ref="C53:G53" si="15">(C32/C40)*C42</f>
        <v>#DIV/0!</v>
      </c>
      <c r="D53" s="33" t="e">
        <f t="shared" si="15"/>
        <v>#DIV/0!</v>
      </c>
      <c r="E53" s="33" t="e">
        <f t="shared" si="15"/>
        <v>#DIV/0!</v>
      </c>
      <c r="F53" s="33" t="e">
        <f t="shared" si="15"/>
        <v>#DIV/0!</v>
      </c>
      <c r="G53" s="33" t="e">
        <f t="shared" si="15"/>
        <v>#DIV/0!</v>
      </c>
      <c r="K53" s="235" t="s">
        <v>43</v>
      </c>
      <c r="L53" s="236"/>
      <c r="M53" s="237"/>
      <c r="N53" s="59"/>
      <c r="O53" s="59"/>
      <c r="P53" s="59"/>
      <c r="Q53" s="59"/>
      <c r="R53" s="59"/>
      <c r="S53" s="59"/>
      <c r="U53" s="247" t="s">
        <v>71</v>
      </c>
      <c r="V53" s="248"/>
      <c r="W53" s="248"/>
      <c r="X53" s="56" t="e">
        <f>X$55+X$57</f>
        <v>#DIV/0!</v>
      </c>
      <c r="Y53" s="56" t="e">
        <f t="shared" ref="Y53:AC53" si="16">Y$55+Y$57</f>
        <v>#DIV/0!</v>
      </c>
      <c r="Z53" s="56" t="e">
        <f t="shared" si="16"/>
        <v>#DIV/0!</v>
      </c>
      <c r="AA53" s="56" t="e">
        <f t="shared" si="16"/>
        <v>#DIV/0!</v>
      </c>
      <c r="AB53" s="56" t="e">
        <f t="shared" si="16"/>
        <v>#DIV/0!</v>
      </c>
      <c r="AC53" s="57" t="e">
        <f t="shared" si="16"/>
        <v>#DIV/0!</v>
      </c>
    </row>
    <row r="54" spans="1:29" ht="15" thickBot="1" x14ac:dyDescent="0.35">
      <c r="A54" s="28" t="s">
        <v>93</v>
      </c>
      <c r="B54" s="30">
        <f>VLOOKUP(B55,'Energy and emissions factors'!A4:C22,2,FALSE)</f>
        <v>3.7</v>
      </c>
      <c r="C54" s="30"/>
      <c r="D54" s="30"/>
      <c r="E54" s="30">
        <f>VLOOKUP(E55,'Energy and emissions factors'!A4:C22,2,FALSE)</f>
        <v>3.7</v>
      </c>
      <c r="F54" s="30"/>
      <c r="G54" s="30"/>
      <c r="K54" s="235" t="s">
        <v>44</v>
      </c>
      <c r="L54" s="236"/>
      <c r="M54" s="237"/>
      <c r="N54" s="59"/>
      <c r="O54" s="59"/>
      <c r="P54" s="59"/>
      <c r="Q54" s="59"/>
      <c r="R54" s="59"/>
      <c r="S54" s="60"/>
      <c r="U54" s="247" t="s">
        <v>107</v>
      </c>
      <c r="V54" s="248"/>
      <c r="W54" s="248"/>
      <c r="X54" s="56" t="e">
        <f t="shared" ref="X54:AC54" si="17">X$53/B$41</f>
        <v>#DIV/0!</v>
      </c>
      <c r="Y54" s="56" t="e">
        <f t="shared" si="17"/>
        <v>#DIV/0!</v>
      </c>
      <c r="Z54" s="56" t="e">
        <f t="shared" si="17"/>
        <v>#DIV/0!</v>
      </c>
      <c r="AA54" s="56" t="e">
        <f t="shared" si="17"/>
        <v>#DIV/0!</v>
      </c>
      <c r="AB54" s="56" t="e">
        <f t="shared" si="17"/>
        <v>#DIV/0!</v>
      </c>
      <c r="AC54" s="57" t="e">
        <f t="shared" si="17"/>
        <v>#DIV/0!</v>
      </c>
    </row>
    <row r="55" spans="1:29" x14ac:dyDescent="0.3">
      <c r="A55" s="180" t="s">
        <v>160</v>
      </c>
      <c r="B55" s="21" t="s">
        <v>227</v>
      </c>
      <c r="C55" s="21"/>
      <c r="D55" s="21"/>
      <c r="E55" s="172" t="s">
        <v>227</v>
      </c>
      <c r="F55" s="21"/>
      <c r="G55" s="21"/>
      <c r="K55" s="235" t="s">
        <v>148</v>
      </c>
      <c r="L55" s="236"/>
      <c r="M55" s="237"/>
      <c r="N55" s="59"/>
      <c r="O55" s="59"/>
      <c r="P55" s="59"/>
      <c r="Q55" s="59"/>
      <c r="R55" s="59"/>
      <c r="S55" s="60"/>
      <c r="U55" s="247" t="s">
        <v>73</v>
      </c>
      <c r="V55" s="248"/>
      <c r="W55" s="248"/>
      <c r="X55" s="56">
        <f>SUM(X$42:X$50)</f>
        <v>0</v>
      </c>
      <c r="Y55" s="56">
        <f>SUM(Y$42:Y$50)</f>
        <v>0</v>
      </c>
      <c r="Z55" s="56">
        <f t="shared" ref="Z55:AC55" si="18">SUM(Z$42:Z$50)</f>
        <v>0</v>
      </c>
      <c r="AA55" s="56">
        <f t="shared" si="18"/>
        <v>0</v>
      </c>
      <c r="AB55" s="56">
        <f t="shared" si="18"/>
        <v>0</v>
      </c>
      <c r="AC55" s="57">
        <f t="shared" si="18"/>
        <v>0</v>
      </c>
    </row>
    <row r="56" spans="1:29" ht="15" thickBot="1" x14ac:dyDescent="0.35">
      <c r="A56" s="105"/>
      <c r="B56" s="21"/>
      <c r="C56" s="21"/>
      <c r="D56" s="21"/>
      <c r="E56" s="21"/>
      <c r="F56" s="21"/>
      <c r="G56" s="21"/>
      <c r="K56" s="235" t="s">
        <v>149</v>
      </c>
      <c r="L56" s="236"/>
      <c r="M56" s="237"/>
      <c r="N56" s="31"/>
      <c r="O56" s="31"/>
      <c r="P56" s="31"/>
      <c r="Q56" s="31"/>
      <c r="R56" s="31"/>
      <c r="S56" s="43"/>
      <c r="U56" s="247" t="s">
        <v>108</v>
      </c>
      <c r="V56" s="248"/>
      <c r="W56" s="248"/>
      <c r="X56" s="56" t="e">
        <f t="shared" ref="X56:AC56" si="19">X$55/B$41</f>
        <v>#DIV/0!</v>
      </c>
      <c r="Y56" s="56" t="e">
        <f t="shared" si="19"/>
        <v>#DIV/0!</v>
      </c>
      <c r="Z56" s="56" t="e">
        <f t="shared" si="19"/>
        <v>#DIV/0!</v>
      </c>
      <c r="AA56" s="56" t="e">
        <f t="shared" si="19"/>
        <v>#DIV/0!</v>
      </c>
      <c r="AB56" s="56" t="e">
        <f t="shared" si="19"/>
        <v>#DIV/0!</v>
      </c>
      <c r="AC56" s="57" t="e">
        <f t="shared" si="19"/>
        <v>#DIV/0!</v>
      </c>
    </row>
    <row r="57" spans="1:29" x14ac:dyDescent="0.3">
      <c r="A57" s="23" t="s">
        <v>224</v>
      </c>
      <c r="B57" s="24"/>
      <c r="C57" s="24"/>
      <c r="D57" s="24"/>
      <c r="E57" s="24"/>
      <c r="F57" s="24"/>
      <c r="G57" s="25"/>
      <c r="K57" s="235" t="s">
        <v>150</v>
      </c>
      <c r="L57" s="236"/>
      <c r="M57" s="237"/>
      <c r="N57" s="31"/>
      <c r="O57" s="31"/>
      <c r="P57" s="31"/>
      <c r="Q57" s="31"/>
      <c r="R57" s="31"/>
      <c r="S57" s="43"/>
      <c r="U57" s="247" t="s">
        <v>74</v>
      </c>
      <c r="V57" s="248"/>
      <c r="W57" s="248"/>
      <c r="X57" s="52" t="e">
        <f t="shared" ref="X57:AC57" si="20">SUM(N$42:N$58)</f>
        <v>#DIV/0!</v>
      </c>
      <c r="Y57" s="52" t="e">
        <f t="shared" si="20"/>
        <v>#DIV/0!</v>
      </c>
      <c r="Z57" s="52" t="e">
        <f t="shared" si="20"/>
        <v>#DIV/0!</v>
      </c>
      <c r="AA57" s="52" t="e">
        <f t="shared" si="20"/>
        <v>#DIV/0!</v>
      </c>
      <c r="AB57" s="52" t="e">
        <f t="shared" si="20"/>
        <v>#DIV/0!</v>
      </c>
      <c r="AC57" s="70" t="e">
        <f t="shared" si="20"/>
        <v>#DIV/0!</v>
      </c>
    </row>
    <row r="58" spans="1:29" ht="15" thickBot="1" x14ac:dyDescent="0.35">
      <c r="A58" s="26"/>
      <c r="B58" s="22">
        <f t="shared" ref="B58:G58" si="21">B39</f>
        <v>2017</v>
      </c>
      <c r="C58" s="22">
        <f t="shared" si="21"/>
        <v>2018</v>
      </c>
      <c r="D58" s="22">
        <f t="shared" si="21"/>
        <v>2019</v>
      </c>
      <c r="E58" s="22">
        <f t="shared" si="21"/>
        <v>2017</v>
      </c>
      <c r="F58" s="22">
        <f t="shared" si="21"/>
        <v>2018</v>
      </c>
      <c r="G58" s="27">
        <f t="shared" si="21"/>
        <v>2019</v>
      </c>
      <c r="K58" s="232" t="s">
        <v>151</v>
      </c>
      <c r="L58" s="233"/>
      <c r="M58" s="234"/>
      <c r="N58" s="30"/>
      <c r="O58" s="30"/>
      <c r="P58" s="30"/>
      <c r="Q58" s="30"/>
      <c r="R58" s="30"/>
      <c r="S58" s="37"/>
      <c r="U58" s="277" t="s">
        <v>109</v>
      </c>
      <c r="V58" s="278"/>
      <c r="W58" s="278"/>
      <c r="X58" s="67" t="e">
        <f t="shared" ref="X58:AC58" si="22">X$57/B$41</f>
        <v>#DIV/0!</v>
      </c>
      <c r="Y58" s="67" t="e">
        <f t="shared" si="22"/>
        <v>#DIV/0!</v>
      </c>
      <c r="Z58" s="67" t="e">
        <f t="shared" si="22"/>
        <v>#DIV/0!</v>
      </c>
      <c r="AA58" s="67" t="e">
        <f t="shared" si="22"/>
        <v>#DIV/0!</v>
      </c>
      <c r="AB58" s="67" t="e">
        <f t="shared" si="22"/>
        <v>#DIV/0!</v>
      </c>
      <c r="AC58" s="71" t="e">
        <f t="shared" si="22"/>
        <v>#DIV/0!</v>
      </c>
    </row>
    <row r="59" spans="1:29" x14ac:dyDescent="0.3">
      <c r="A59" s="32" t="s">
        <v>90</v>
      </c>
      <c r="B59" s="33" t="e">
        <f>(B33/B40)*B42</f>
        <v>#DIV/0!</v>
      </c>
      <c r="C59" s="33" t="e">
        <f t="shared" ref="C59:G59" si="23">(C33/C40)*C42</f>
        <v>#DIV/0!</v>
      </c>
      <c r="D59" s="33" t="e">
        <f t="shared" si="23"/>
        <v>#DIV/0!</v>
      </c>
      <c r="E59" s="33" t="e">
        <f t="shared" si="23"/>
        <v>#DIV/0!</v>
      </c>
      <c r="F59" s="33" t="e">
        <f t="shared" si="23"/>
        <v>#DIV/0!</v>
      </c>
      <c r="G59" s="33" t="e">
        <f t="shared" si="23"/>
        <v>#DIV/0!</v>
      </c>
    </row>
    <row r="60" spans="1:29" ht="15" thickBot="1" x14ac:dyDescent="0.35">
      <c r="A60" s="28" t="s">
        <v>94</v>
      </c>
      <c r="B60" s="30">
        <f>VLOOKUP(B61,'Energy and emissions factors'!A4:C22,3,FALSE)</f>
        <v>2.88</v>
      </c>
      <c r="C60" s="30"/>
      <c r="D60" s="30"/>
      <c r="E60" s="30" t="e">
        <f>VLOOKUP(E61,'Energy and emissions factors'!A4:C22,3,FALSE)</f>
        <v>#N/A</v>
      </c>
      <c r="F60" s="30"/>
      <c r="G60" s="37"/>
    </row>
    <row r="61" spans="1:29" x14ac:dyDescent="0.3">
      <c r="A61" s="180" t="s">
        <v>140</v>
      </c>
      <c r="B61" t="s">
        <v>116</v>
      </c>
      <c r="E61" s="173"/>
      <c r="R61" s="66"/>
    </row>
    <row r="62" spans="1:29" ht="15" thickBot="1" x14ac:dyDescent="0.35"/>
    <row r="63" spans="1:29" x14ac:dyDescent="0.3">
      <c r="A63" s="23" t="s">
        <v>225</v>
      </c>
      <c r="B63" s="24"/>
      <c r="C63" s="24"/>
      <c r="D63" s="24"/>
      <c r="E63" s="24"/>
      <c r="F63" s="24"/>
      <c r="G63" s="25"/>
    </row>
    <row r="64" spans="1:29" x14ac:dyDescent="0.3">
      <c r="A64" s="26"/>
      <c r="B64" s="22">
        <f t="shared" ref="B64:G64" si="24">B45</f>
        <v>0</v>
      </c>
      <c r="C64" s="22">
        <f t="shared" si="24"/>
        <v>0</v>
      </c>
      <c r="D64" s="22">
        <f t="shared" si="24"/>
        <v>0</v>
      </c>
      <c r="E64" s="22">
        <f t="shared" si="24"/>
        <v>0</v>
      </c>
      <c r="F64" s="22">
        <f t="shared" si="24"/>
        <v>0</v>
      </c>
      <c r="G64" s="27">
        <f t="shared" si="24"/>
        <v>0</v>
      </c>
    </row>
    <row r="65" spans="1:7" x14ac:dyDescent="0.3">
      <c r="A65" s="32" t="s">
        <v>90</v>
      </c>
      <c r="B65" s="33" t="e">
        <f>(B32/B40)*B42</f>
        <v>#DIV/0!</v>
      </c>
      <c r="C65" s="33" t="e">
        <f t="shared" ref="C65:G65" si="25">(C32/C40)*C42</f>
        <v>#DIV/0!</v>
      </c>
      <c r="D65" s="33" t="e">
        <f t="shared" si="25"/>
        <v>#DIV/0!</v>
      </c>
      <c r="E65" s="33" t="e">
        <f t="shared" si="25"/>
        <v>#DIV/0!</v>
      </c>
      <c r="F65" s="33" t="e">
        <f t="shared" si="25"/>
        <v>#DIV/0!</v>
      </c>
      <c r="G65" s="33" t="e">
        <f t="shared" si="25"/>
        <v>#DIV/0!</v>
      </c>
    </row>
    <row r="66" spans="1:7" ht="15" thickBot="1" x14ac:dyDescent="0.35">
      <c r="A66" s="28" t="s">
        <v>94</v>
      </c>
      <c r="B66" s="30">
        <f>VLOOKUP(B67,'Energy and emissions factors'!A4:C22,3,FALSE)</f>
        <v>2.88</v>
      </c>
      <c r="C66" s="30"/>
      <c r="D66" s="30"/>
      <c r="E66" s="30" t="e">
        <f>VLOOKUP(E67,'Energy and emissions factors'!A4:C22,3,FALSE)</f>
        <v>#N/A</v>
      </c>
      <c r="F66" s="30"/>
      <c r="G66" s="37"/>
    </row>
    <row r="67" spans="1:7" x14ac:dyDescent="0.3">
      <c r="A67" s="180" t="s">
        <v>140</v>
      </c>
      <c r="B67" t="s">
        <v>116</v>
      </c>
      <c r="E67" s="173"/>
    </row>
  </sheetData>
  <mergeCells count="75">
    <mergeCell ref="K57:M57"/>
    <mergeCell ref="U57:W57"/>
    <mergeCell ref="K58:M58"/>
    <mergeCell ref="U58:W58"/>
    <mergeCell ref="K54:M54"/>
    <mergeCell ref="U54:W54"/>
    <mergeCell ref="K55:M55"/>
    <mergeCell ref="U55:W55"/>
    <mergeCell ref="K56:M56"/>
    <mergeCell ref="U56:W56"/>
    <mergeCell ref="K53:M53"/>
    <mergeCell ref="U53:W53"/>
    <mergeCell ref="K47:M47"/>
    <mergeCell ref="U47:W47"/>
    <mergeCell ref="K48:M48"/>
    <mergeCell ref="U48:W48"/>
    <mergeCell ref="K49:M49"/>
    <mergeCell ref="U49:W49"/>
    <mergeCell ref="K50:M50"/>
    <mergeCell ref="U50:W50"/>
    <mergeCell ref="K51:M51"/>
    <mergeCell ref="K52:M52"/>
    <mergeCell ref="U52:W52"/>
    <mergeCell ref="K44:M44"/>
    <mergeCell ref="U44:W44"/>
    <mergeCell ref="K45:M45"/>
    <mergeCell ref="U45:W45"/>
    <mergeCell ref="K46:M46"/>
    <mergeCell ref="U46:W46"/>
    <mergeCell ref="K41:M41"/>
    <mergeCell ref="U41:W41"/>
    <mergeCell ref="K42:M42"/>
    <mergeCell ref="U42:W42"/>
    <mergeCell ref="K43:M43"/>
    <mergeCell ref="U43:W43"/>
    <mergeCell ref="AA40:AC40"/>
    <mergeCell ref="K37:M37"/>
    <mergeCell ref="U37:W37"/>
    <mergeCell ref="B38:D38"/>
    <mergeCell ref="E38:G38"/>
    <mergeCell ref="K38:M38"/>
    <mergeCell ref="U38:W38"/>
    <mergeCell ref="K40:M40"/>
    <mergeCell ref="N40:P40"/>
    <mergeCell ref="Q40:S40"/>
    <mergeCell ref="U40:W40"/>
    <mergeCell ref="X40:Z40"/>
    <mergeCell ref="K34:M34"/>
    <mergeCell ref="U34:W34"/>
    <mergeCell ref="K35:M35"/>
    <mergeCell ref="U35:W35"/>
    <mergeCell ref="K36:M36"/>
    <mergeCell ref="U36:W36"/>
    <mergeCell ref="K31:M31"/>
    <mergeCell ref="U31:W31"/>
    <mergeCell ref="K32:M32"/>
    <mergeCell ref="U32:W32"/>
    <mergeCell ref="K33:M33"/>
    <mergeCell ref="U33:W33"/>
    <mergeCell ref="B30:D30"/>
    <mergeCell ref="E30:G30"/>
    <mergeCell ref="K30:M30"/>
    <mergeCell ref="U30:W30"/>
    <mergeCell ref="G12:H12"/>
    <mergeCell ref="S12:T12"/>
    <mergeCell ref="G13:H13"/>
    <mergeCell ref="S13:T13"/>
    <mergeCell ref="D22:E22"/>
    <mergeCell ref="J22:K22"/>
    <mergeCell ref="P22:Q22"/>
    <mergeCell ref="V22:W22"/>
    <mergeCell ref="D23:E23"/>
    <mergeCell ref="J23:K23"/>
    <mergeCell ref="P23:Q23"/>
    <mergeCell ref="V23:W23"/>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'Energy and emissions factors'!$A$3:$A$21</xm:f>
          </x14:formula1>
          <xm:sqref>B56 B50</xm:sqref>
        </x14:dataValidation>
        <x14:dataValidation type="list" allowBlank="1" showInputMessage="1" showErrorMessage="1">
          <x14:formula1>
            <xm:f>'Energy and emissions factors'!$A$3:$A$22</xm:f>
          </x14:formula1>
          <xm:sqref>B49 B55 B61 B67 E49 E55 E61 E67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C59"/>
  <sheetViews>
    <sheetView topLeftCell="A19" zoomScale="60" zoomScaleNormal="60" zoomScaleSheetLayoutView="70" workbookViewId="0">
      <selection activeCell="H25" sqref="H25"/>
    </sheetView>
  </sheetViews>
  <sheetFormatPr baseColWidth="10" defaultRowHeight="14.4" x14ac:dyDescent="0.3"/>
  <cols>
    <col min="1" max="1" width="45.33203125" customWidth="1"/>
    <col min="13" max="13" width="13.6640625" customWidth="1"/>
    <col min="20" max="21" width="11" customWidth="1"/>
    <col min="23" max="23" width="11.44140625" customWidth="1"/>
  </cols>
  <sheetData>
    <row r="1" spans="1:23" ht="18" x14ac:dyDescent="0.35">
      <c r="A1" s="179" t="s">
        <v>249</v>
      </c>
    </row>
    <row r="2" spans="1:23" x14ac:dyDescent="0.3">
      <c r="A2" t="s">
        <v>11</v>
      </c>
    </row>
    <row r="3" spans="1:23" x14ac:dyDescent="0.3">
      <c r="A3" t="s">
        <v>12</v>
      </c>
      <c r="H3" s="1"/>
    </row>
    <row r="5" spans="1:23" ht="15" thickBot="1" x14ac:dyDescent="0.35"/>
    <row r="6" spans="1:23" ht="15" thickBot="1" x14ac:dyDescent="0.35">
      <c r="E6" s="3" t="s">
        <v>168</v>
      </c>
      <c r="F6" s="4"/>
      <c r="G6" s="4"/>
      <c r="H6" s="5"/>
      <c r="Q6" s="3" t="s">
        <v>170</v>
      </c>
      <c r="R6" s="4"/>
      <c r="S6" s="4"/>
      <c r="T6" s="5"/>
    </row>
    <row r="7" spans="1:23" x14ac:dyDescent="0.3">
      <c r="E7" s="6" t="s">
        <v>0</v>
      </c>
      <c r="F7" s="7"/>
      <c r="G7" s="8" t="s">
        <v>1</v>
      </c>
      <c r="H7" s="9"/>
      <c r="Q7" s="6" t="s">
        <v>0</v>
      </c>
      <c r="R7" s="7"/>
      <c r="S7" s="8" t="s">
        <v>1</v>
      </c>
      <c r="T7" s="9"/>
    </row>
    <row r="8" spans="1:23" x14ac:dyDescent="0.3">
      <c r="E8" s="10">
        <f>B38</f>
        <v>2015</v>
      </c>
      <c r="F8" s="11" t="e">
        <f>B41</f>
        <v>#DIV/0!</v>
      </c>
      <c r="G8" s="12">
        <f>E38</f>
        <v>2018</v>
      </c>
      <c r="H8" s="13" t="e">
        <f>E41</f>
        <v>#DIV/0!</v>
      </c>
      <c r="Q8" s="10">
        <f>B38</f>
        <v>2015</v>
      </c>
      <c r="R8" s="130" t="e">
        <f>X54</f>
        <v>#DIV/0!</v>
      </c>
      <c r="S8" s="12">
        <f>E38</f>
        <v>2018</v>
      </c>
      <c r="T8" s="132" t="e">
        <f>AA54</f>
        <v>#DIV/0!</v>
      </c>
    </row>
    <row r="9" spans="1:23" x14ac:dyDescent="0.3">
      <c r="E9" s="10">
        <f>C38</f>
        <v>2016</v>
      </c>
      <c r="F9" s="11" t="e">
        <f>C41</f>
        <v>#DIV/0!</v>
      </c>
      <c r="G9" s="12">
        <f>F38</f>
        <v>2019</v>
      </c>
      <c r="H9" s="13" t="e">
        <f>F41</f>
        <v>#DIV/0!</v>
      </c>
      <c r="Q9" s="10">
        <f>C38</f>
        <v>2016</v>
      </c>
      <c r="R9" s="130" t="e">
        <f>Y54</f>
        <v>#DIV/0!</v>
      </c>
      <c r="S9" s="12">
        <f>F38</f>
        <v>2019</v>
      </c>
      <c r="T9" s="132" t="e">
        <f>AB54</f>
        <v>#DIV/0!</v>
      </c>
    </row>
    <row r="10" spans="1:23" x14ac:dyDescent="0.3">
      <c r="E10" s="10">
        <f>D38</f>
        <v>2017</v>
      </c>
      <c r="F10" s="11" t="e">
        <f>D41</f>
        <v>#DIV/0!</v>
      </c>
      <c r="G10" s="12">
        <f>G38</f>
        <v>2020</v>
      </c>
      <c r="H10" s="13" t="e">
        <f>G41</f>
        <v>#DIV/0!</v>
      </c>
      <c r="Q10" s="10">
        <f>D38</f>
        <v>2017</v>
      </c>
      <c r="R10" s="130" t="e">
        <f>Z54</f>
        <v>#DIV/0!</v>
      </c>
      <c r="S10" s="12">
        <f>G38</f>
        <v>2020</v>
      </c>
      <c r="T10" s="132" t="e">
        <f>AC54</f>
        <v>#DIV/0!</v>
      </c>
    </row>
    <row r="11" spans="1:23" x14ac:dyDescent="0.3">
      <c r="E11" s="14" t="s">
        <v>2</v>
      </c>
      <c r="F11" s="11" t="e">
        <f>AVERAGE(F8:F10)</f>
        <v>#DIV/0!</v>
      </c>
      <c r="G11" s="11" t="s">
        <v>2</v>
      </c>
      <c r="H11" s="13" t="e">
        <f>AVERAGE(H8:H10)</f>
        <v>#DIV/0!</v>
      </c>
      <c r="Q11" s="14" t="s">
        <v>2</v>
      </c>
      <c r="R11" s="11" t="e">
        <f>AVERAGE(R8:R10)</f>
        <v>#DIV/0!</v>
      </c>
      <c r="S11" s="11" t="s">
        <v>2</v>
      </c>
      <c r="T11" s="13" t="e">
        <f>AVERAGE(T8:T10)</f>
        <v>#DIV/0!</v>
      </c>
    </row>
    <row r="12" spans="1:23" x14ac:dyDescent="0.3">
      <c r="E12" s="15" t="s">
        <v>110</v>
      </c>
      <c r="F12" s="87"/>
      <c r="G12" s="211" t="e">
        <f>H10-F11</f>
        <v>#DIV/0!</v>
      </c>
      <c r="H12" s="212"/>
      <c r="Q12" s="15" t="s">
        <v>110</v>
      </c>
      <c r="R12" s="87"/>
      <c r="S12" s="205" t="e">
        <f>T10-R11</f>
        <v>#DIV/0!</v>
      </c>
      <c r="T12" s="206"/>
    </row>
    <row r="13" spans="1:23" ht="15" thickBot="1" x14ac:dyDescent="0.35">
      <c r="E13" s="18" t="s">
        <v>111</v>
      </c>
      <c r="F13" s="86"/>
      <c r="G13" s="213" t="e">
        <f>G12/F11</f>
        <v>#DIV/0!</v>
      </c>
      <c r="H13" s="208"/>
      <c r="Q13" s="18" t="s">
        <v>111</v>
      </c>
      <c r="R13" s="86"/>
      <c r="S13" s="207" t="e">
        <f>S12/R11</f>
        <v>#DIV/0!</v>
      </c>
      <c r="T13" s="208"/>
    </row>
    <row r="15" spans="1:23" ht="15" thickBot="1" x14ac:dyDescent="0.35"/>
    <row r="16" spans="1:23" ht="15" thickBot="1" x14ac:dyDescent="0.35">
      <c r="B16" s="3" t="s">
        <v>167</v>
      </c>
      <c r="C16" s="4"/>
      <c r="D16" s="4"/>
      <c r="E16" s="5"/>
      <c r="H16" s="3" t="s">
        <v>187</v>
      </c>
      <c r="I16" s="4"/>
      <c r="J16" s="4"/>
      <c r="K16" s="5"/>
      <c r="N16" s="3" t="s">
        <v>169</v>
      </c>
      <c r="O16" s="4"/>
      <c r="P16" s="4"/>
      <c r="Q16" s="5"/>
      <c r="T16" s="3" t="s">
        <v>171</v>
      </c>
      <c r="U16" s="4"/>
      <c r="V16" s="4"/>
      <c r="W16" s="5"/>
    </row>
    <row r="17" spans="1:29" x14ac:dyDescent="0.3">
      <c r="B17" s="6" t="s">
        <v>0</v>
      </c>
      <c r="C17" s="7"/>
      <c r="D17" s="8" t="s">
        <v>1</v>
      </c>
      <c r="E17" s="9"/>
      <c r="H17" s="6" t="s">
        <v>0</v>
      </c>
      <c r="I17" s="7"/>
      <c r="J17" s="8" t="s">
        <v>1</v>
      </c>
      <c r="K17" s="9"/>
      <c r="N17" s="6" t="s">
        <v>0</v>
      </c>
      <c r="O17" s="7"/>
      <c r="P17" s="8" t="s">
        <v>1</v>
      </c>
      <c r="Q17" s="9"/>
      <c r="T17" s="6" t="s">
        <v>0</v>
      </c>
      <c r="U17" s="7"/>
      <c r="V17" s="8" t="s">
        <v>1</v>
      </c>
      <c r="W17" s="9"/>
    </row>
    <row r="18" spans="1:29" x14ac:dyDescent="0.3">
      <c r="B18" s="10">
        <f>B38</f>
        <v>2015</v>
      </c>
      <c r="C18" s="11" t="e">
        <f>B45*B46</f>
        <v>#DIV/0!</v>
      </c>
      <c r="D18" s="12">
        <f>E38</f>
        <v>2018</v>
      </c>
      <c r="E18" s="13" t="e">
        <f>E45*E46</f>
        <v>#DIV/0!</v>
      </c>
      <c r="H18" s="10">
        <f>B38</f>
        <v>2015</v>
      </c>
      <c r="I18" s="11" t="e">
        <f>B50*B51</f>
        <v>#DIV/0!</v>
      </c>
      <c r="J18" s="12">
        <f>E38</f>
        <v>2018</v>
      </c>
      <c r="K18" s="13" t="e">
        <f>E50*E51</f>
        <v>#DIV/0!</v>
      </c>
      <c r="N18" s="10">
        <f>B38</f>
        <v>2015</v>
      </c>
      <c r="O18" s="68" t="e">
        <f>X56</f>
        <v>#DIV/0!</v>
      </c>
      <c r="P18" s="12">
        <f>E38</f>
        <v>2018</v>
      </c>
      <c r="Q18" s="72" t="e">
        <f>AA56/#REF!</f>
        <v>#DIV/0!</v>
      </c>
      <c r="T18" s="10">
        <f>B38</f>
        <v>2015</v>
      </c>
      <c r="U18" s="11" t="e">
        <f>X58</f>
        <v>#DIV/0!</v>
      </c>
      <c r="V18" s="12">
        <f>E38</f>
        <v>2018</v>
      </c>
      <c r="W18" s="13" t="e">
        <f>AA58</f>
        <v>#DIV/0!</v>
      </c>
    </row>
    <row r="19" spans="1:29" x14ac:dyDescent="0.3">
      <c r="B19" s="10">
        <f>C38</f>
        <v>2016</v>
      </c>
      <c r="C19" s="11" t="e">
        <f>C45*C46</f>
        <v>#DIV/0!</v>
      </c>
      <c r="D19" s="12">
        <f>F38</f>
        <v>2019</v>
      </c>
      <c r="E19" s="13" t="e">
        <f>F45*F46</f>
        <v>#DIV/0!</v>
      </c>
      <c r="H19" s="10">
        <f>C38</f>
        <v>2016</v>
      </c>
      <c r="I19" s="11" t="e">
        <f>C50*C51</f>
        <v>#DIV/0!</v>
      </c>
      <c r="J19" s="12">
        <f>F38</f>
        <v>2019</v>
      </c>
      <c r="K19" s="13" t="e">
        <f>F50*F51</f>
        <v>#DIV/0!</v>
      </c>
      <c r="N19" s="10">
        <f>C38</f>
        <v>2016</v>
      </c>
      <c r="O19" s="130" t="e">
        <f>Y56</f>
        <v>#DIV/0!</v>
      </c>
      <c r="P19" s="12">
        <f>F38</f>
        <v>2019</v>
      </c>
      <c r="Q19" s="72" t="e">
        <f>AB56/#REF!</f>
        <v>#DIV/0!</v>
      </c>
      <c r="T19" s="10">
        <f>C38</f>
        <v>2016</v>
      </c>
      <c r="U19" s="11" t="e">
        <f>Y58</f>
        <v>#DIV/0!</v>
      </c>
      <c r="V19" s="12">
        <f>F38</f>
        <v>2019</v>
      </c>
      <c r="W19" s="13" t="e">
        <f>AB58</f>
        <v>#DIV/0!</v>
      </c>
    </row>
    <row r="20" spans="1:29" x14ac:dyDescent="0.3">
      <c r="B20" s="10">
        <f>D38</f>
        <v>2017</v>
      </c>
      <c r="C20" s="11" t="e">
        <f>D45*D46</f>
        <v>#DIV/0!</v>
      </c>
      <c r="D20" s="12">
        <f>G38</f>
        <v>2020</v>
      </c>
      <c r="E20" s="13" t="e">
        <f>G45*G46</f>
        <v>#DIV/0!</v>
      </c>
      <c r="H20" s="10">
        <f>D38</f>
        <v>2017</v>
      </c>
      <c r="I20" s="11" t="e">
        <f>D50*D51</f>
        <v>#DIV/0!</v>
      </c>
      <c r="J20" s="12">
        <f>G38</f>
        <v>2020</v>
      </c>
      <c r="K20" s="13" t="e">
        <f>G50*G51</f>
        <v>#DIV/0!</v>
      </c>
      <c r="N20" s="10">
        <f>D38</f>
        <v>2017</v>
      </c>
      <c r="O20" s="130" t="e">
        <f>Z56</f>
        <v>#DIV/0!</v>
      </c>
      <c r="P20" s="12">
        <f>G38</f>
        <v>2020</v>
      </c>
      <c r="Q20" s="72" t="e">
        <f>AC56/#REF!</f>
        <v>#DIV/0!</v>
      </c>
      <c r="T20" s="10">
        <f>D38</f>
        <v>2017</v>
      </c>
      <c r="U20" s="11" t="e">
        <f>Z58</f>
        <v>#DIV/0!</v>
      </c>
      <c r="V20" s="12">
        <f>G38</f>
        <v>2020</v>
      </c>
      <c r="W20" s="13" t="e">
        <f>AC58</f>
        <v>#DIV/0!</v>
      </c>
    </row>
    <row r="21" spans="1:29" x14ac:dyDescent="0.3">
      <c r="B21" s="14" t="s">
        <v>2</v>
      </c>
      <c r="C21" s="11" t="e">
        <f>AVERAGE(C18:C20)</f>
        <v>#DIV/0!</v>
      </c>
      <c r="D21" s="11" t="s">
        <v>2</v>
      </c>
      <c r="E21" s="13" t="e">
        <f>AVERAGE(E18:E20)</f>
        <v>#DIV/0!</v>
      </c>
      <c r="H21" s="14" t="s">
        <v>2</v>
      </c>
      <c r="I21" s="11" t="e">
        <f>AVERAGE(I18:I20)</f>
        <v>#DIV/0!</v>
      </c>
      <c r="J21" s="11" t="s">
        <v>2</v>
      </c>
      <c r="K21" s="13" t="e">
        <f>AVERAGE(K18:K20)</f>
        <v>#DIV/0!</v>
      </c>
      <c r="N21" s="14" t="s">
        <v>2</v>
      </c>
      <c r="O21" s="11" t="e">
        <f>AVERAGE(O18:O20)</f>
        <v>#DIV/0!</v>
      </c>
      <c r="P21" s="11" t="s">
        <v>2</v>
      </c>
      <c r="Q21" s="13" t="e">
        <f>AVERAGE(Q18:Q20)</f>
        <v>#DIV/0!</v>
      </c>
      <c r="T21" s="14" t="s">
        <v>2</v>
      </c>
      <c r="U21" s="11" t="e">
        <f>AVERAGE(U18:U20)</f>
        <v>#DIV/0!</v>
      </c>
      <c r="V21" s="11" t="s">
        <v>2</v>
      </c>
      <c r="W21" s="13" t="e">
        <f>AVERAGE(W18:W20)</f>
        <v>#DIV/0!</v>
      </c>
    </row>
    <row r="22" spans="1:29" x14ac:dyDescent="0.3">
      <c r="B22" s="15" t="s">
        <v>110</v>
      </c>
      <c r="C22" s="87"/>
      <c r="D22" s="279" t="e">
        <f>E21-C21</f>
        <v>#DIV/0!</v>
      </c>
      <c r="E22" s="210"/>
      <c r="H22" s="15" t="s">
        <v>3</v>
      </c>
      <c r="I22" s="87"/>
      <c r="J22" s="211" t="e">
        <f>K21-I21</f>
        <v>#DIV/0!</v>
      </c>
      <c r="K22" s="212"/>
      <c r="N22" s="15" t="s">
        <v>110</v>
      </c>
      <c r="O22" s="87"/>
      <c r="P22" s="205" t="e">
        <f>Q20-O21</f>
        <v>#DIV/0!</v>
      </c>
      <c r="Q22" s="206"/>
      <c r="T22" s="15" t="s">
        <v>110</v>
      </c>
      <c r="U22" s="87"/>
      <c r="V22" s="205" t="e">
        <f>W20-U21</f>
        <v>#DIV/0!</v>
      </c>
      <c r="W22" s="206"/>
    </row>
    <row r="23" spans="1:29" ht="15" thickBot="1" x14ac:dyDescent="0.35">
      <c r="B23" s="18" t="s">
        <v>111</v>
      </c>
      <c r="C23" s="86"/>
      <c r="D23" s="207" t="e">
        <f>D22/C21</f>
        <v>#DIV/0!</v>
      </c>
      <c r="E23" s="208"/>
      <c r="H23" s="18" t="s">
        <v>4</v>
      </c>
      <c r="I23" s="86"/>
      <c r="J23" s="213" t="e">
        <f>J22/I21</f>
        <v>#DIV/0!</v>
      </c>
      <c r="K23" s="208"/>
      <c r="N23" s="18" t="s">
        <v>111</v>
      </c>
      <c r="O23" s="86"/>
      <c r="P23" s="207" t="e">
        <f>P22/O21</f>
        <v>#DIV/0!</v>
      </c>
      <c r="Q23" s="208"/>
      <c r="T23" s="18" t="s">
        <v>111</v>
      </c>
      <c r="U23" s="86"/>
      <c r="V23" s="207" t="e">
        <f>V22/U21</f>
        <v>#DIV/0!</v>
      </c>
      <c r="W23" s="208"/>
    </row>
    <row r="25" spans="1:29" ht="15" thickBot="1"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row>
    <row r="26" spans="1:29" ht="15" thickTop="1" x14ac:dyDescent="0.3"/>
    <row r="27" spans="1:29" x14ac:dyDescent="0.3">
      <c r="A27" t="s">
        <v>53</v>
      </c>
    </row>
    <row r="29" spans="1:29" ht="18.600000000000001" thickBot="1" x14ac:dyDescent="0.4">
      <c r="A29" s="179" t="s">
        <v>13</v>
      </c>
      <c r="K29" s="2" t="s">
        <v>6</v>
      </c>
    </row>
    <row r="30" spans="1:29" x14ac:dyDescent="0.3">
      <c r="A30" s="38" t="s">
        <v>26</v>
      </c>
      <c r="B30" s="39" t="s">
        <v>24</v>
      </c>
      <c r="C30" s="40" t="s">
        <v>25</v>
      </c>
      <c r="K30" s="214" t="s">
        <v>33</v>
      </c>
      <c r="L30" s="215"/>
      <c r="M30" s="216"/>
      <c r="N30" s="7" t="str">
        <f>B34</f>
        <v>Shunting vehicle</v>
      </c>
      <c r="O30" s="9" t="str">
        <f>C34</f>
        <v>E-vehicle</v>
      </c>
      <c r="T30" s="21"/>
      <c r="U30" s="245" t="s">
        <v>54</v>
      </c>
      <c r="V30" s="246"/>
      <c r="W30" s="246"/>
      <c r="X30" s="39">
        <f t="shared" ref="X30:AC30" si="0">B38</f>
        <v>2015</v>
      </c>
      <c r="Y30" s="39">
        <f t="shared" si="0"/>
        <v>2016</v>
      </c>
      <c r="Z30" s="39">
        <f t="shared" si="0"/>
        <v>2017</v>
      </c>
      <c r="AA30" s="39">
        <f t="shared" si="0"/>
        <v>2018</v>
      </c>
      <c r="AB30" s="39">
        <f t="shared" si="0"/>
        <v>2019</v>
      </c>
      <c r="AC30" s="40">
        <f t="shared" si="0"/>
        <v>2020</v>
      </c>
    </row>
    <row r="31" spans="1:29" x14ac:dyDescent="0.3">
      <c r="A31" s="26" t="s">
        <v>22</v>
      </c>
      <c r="B31" s="31"/>
      <c r="C31" s="41" t="e">
        <f>B31/(B31+B32)</f>
        <v>#DIV/0!</v>
      </c>
      <c r="K31" s="217" t="s">
        <v>52</v>
      </c>
      <c r="L31" s="218"/>
      <c r="M31" s="219"/>
      <c r="N31" s="59"/>
      <c r="O31" s="60"/>
      <c r="T31" s="21"/>
      <c r="U31" s="247" t="s">
        <v>67</v>
      </c>
      <c r="V31" s="248"/>
      <c r="W31" s="248"/>
      <c r="X31" s="31"/>
      <c r="Y31" s="31"/>
      <c r="Z31" s="31"/>
      <c r="AA31" s="31"/>
      <c r="AB31" s="31"/>
      <c r="AC31" s="43"/>
    </row>
    <row r="32" spans="1:29" ht="14.7" customHeight="1" thickBot="1" x14ac:dyDescent="0.35">
      <c r="A32" s="28" t="s">
        <v>23</v>
      </c>
      <c r="B32" s="30"/>
      <c r="C32" s="42" t="e">
        <f>B32/(B31+B32)</f>
        <v>#DIV/0!</v>
      </c>
      <c r="K32" s="217" t="s">
        <v>64</v>
      </c>
      <c r="L32" s="218"/>
      <c r="M32" s="219"/>
      <c r="N32" s="61"/>
      <c r="O32" s="62"/>
      <c r="U32" s="247" t="s">
        <v>68</v>
      </c>
      <c r="V32" s="248"/>
      <c r="W32" s="248"/>
      <c r="X32" s="31"/>
      <c r="Y32" s="31"/>
      <c r="Z32" s="31"/>
      <c r="AA32" s="31"/>
      <c r="AB32" s="31"/>
      <c r="AC32" s="43"/>
    </row>
    <row r="33" spans="1:29" ht="15" thickBot="1" x14ac:dyDescent="0.35">
      <c r="K33" s="217" t="s">
        <v>65</v>
      </c>
      <c r="L33" s="218"/>
      <c r="M33" s="219"/>
      <c r="N33" s="51"/>
      <c r="O33" s="43"/>
      <c r="U33" s="247" t="s">
        <v>66</v>
      </c>
      <c r="V33" s="248"/>
      <c r="W33" s="248"/>
      <c r="X33" s="59"/>
      <c r="Y33" s="59"/>
      <c r="Z33" s="59"/>
      <c r="AA33" s="59"/>
      <c r="AB33" s="59"/>
      <c r="AC33" s="60"/>
    </row>
    <row r="34" spans="1:29" x14ac:dyDescent="0.3">
      <c r="A34" s="38" t="s">
        <v>27</v>
      </c>
      <c r="B34" s="35" t="s">
        <v>177</v>
      </c>
      <c r="C34" s="36" t="s">
        <v>178</v>
      </c>
      <c r="K34" s="217" t="s">
        <v>61</v>
      </c>
      <c r="L34" s="218"/>
      <c r="M34" s="219"/>
      <c r="N34" s="31"/>
      <c r="O34" s="43"/>
      <c r="U34" s="247" t="s">
        <v>58</v>
      </c>
      <c r="V34" s="248"/>
      <c r="W34" s="248"/>
      <c r="X34" s="31"/>
      <c r="Y34" s="31"/>
      <c r="Z34" s="31"/>
      <c r="AA34" s="31"/>
      <c r="AB34" s="31"/>
      <c r="AC34" s="43"/>
    </row>
    <row r="35" spans="1:29" ht="15" thickBot="1" x14ac:dyDescent="0.35">
      <c r="A35" s="28" t="s">
        <v>28</v>
      </c>
      <c r="B35" s="30"/>
      <c r="C35" s="37"/>
      <c r="K35" s="217" t="s">
        <v>62</v>
      </c>
      <c r="L35" s="218"/>
      <c r="M35" s="219"/>
      <c r="N35" s="47"/>
      <c r="O35" s="48"/>
      <c r="U35" s="247" t="s">
        <v>55</v>
      </c>
      <c r="V35" s="248"/>
      <c r="W35" s="248"/>
      <c r="X35" s="31"/>
      <c r="Y35" s="11">
        <f>X35</f>
        <v>0</v>
      </c>
      <c r="Z35" s="11">
        <f>X35</f>
        <v>0</v>
      </c>
      <c r="AA35" s="31"/>
      <c r="AB35" s="11">
        <f>AA35</f>
        <v>0</v>
      </c>
      <c r="AC35" s="13">
        <f>AA35</f>
        <v>0</v>
      </c>
    </row>
    <row r="36" spans="1:29" ht="27.75" customHeight="1" thickBot="1" x14ac:dyDescent="0.35">
      <c r="A36" s="2"/>
      <c r="K36" s="45" t="s">
        <v>56</v>
      </c>
      <c r="L36" s="49"/>
      <c r="M36" s="46"/>
      <c r="N36" s="50"/>
      <c r="O36" s="63"/>
      <c r="U36" s="280" t="s">
        <v>191</v>
      </c>
      <c r="V36" s="281"/>
      <c r="W36" s="281"/>
      <c r="X36" s="55"/>
      <c r="Y36" s="31"/>
      <c r="Z36" s="31"/>
      <c r="AA36" s="31"/>
      <c r="AB36" s="31"/>
      <c r="AC36" s="43"/>
    </row>
    <row r="37" spans="1:29" ht="15" thickBot="1" x14ac:dyDescent="0.35">
      <c r="A37" s="23" t="s">
        <v>173</v>
      </c>
      <c r="B37" s="251" t="str">
        <f>B34</f>
        <v>Shunting vehicle</v>
      </c>
      <c r="C37" s="251"/>
      <c r="D37" s="251"/>
      <c r="E37" s="288" t="str">
        <f>C34</f>
        <v>E-vehicle</v>
      </c>
      <c r="F37" s="289"/>
      <c r="G37" s="290"/>
      <c r="H37" s="21"/>
      <c r="K37" s="223" t="s">
        <v>63</v>
      </c>
      <c r="L37" s="224"/>
      <c r="M37" s="225"/>
      <c r="N37" s="64"/>
      <c r="O37" s="65"/>
      <c r="U37" s="217" t="s">
        <v>190</v>
      </c>
      <c r="V37" s="218"/>
      <c r="W37" s="219"/>
      <c r="X37" s="31"/>
      <c r="Y37" s="31"/>
      <c r="Z37" s="31"/>
      <c r="AA37" s="31"/>
      <c r="AB37" s="31"/>
      <c r="AC37" s="43"/>
    </row>
    <row r="38" spans="1:29" ht="15" thickBot="1" x14ac:dyDescent="0.35">
      <c r="A38" s="26" t="s">
        <v>172</v>
      </c>
      <c r="B38" s="31">
        <v>2015</v>
      </c>
      <c r="C38" s="31">
        <v>2016</v>
      </c>
      <c r="D38" s="31">
        <v>2017</v>
      </c>
      <c r="E38" s="31">
        <v>2018</v>
      </c>
      <c r="F38" s="31">
        <v>2019</v>
      </c>
      <c r="G38" s="43">
        <v>2020</v>
      </c>
      <c r="H38" s="21"/>
      <c r="U38" s="247" t="s">
        <v>189</v>
      </c>
      <c r="V38" s="248"/>
      <c r="W38" s="248"/>
      <c r="X38" s="30"/>
      <c r="Y38" s="30"/>
      <c r="Z38" s="30"/>
      <c r="AA38" s="30"/>
      <c r="AB38" s="30"/>
      <c r="AC38" s="37"/>
    </row>
    <row r="39" spans="1:29" ht="15" thickBot="1" x14ac:dyDescent="0.35">
      <c r="A39" s="26" t="s">
        <v>18</v>
      </c>
      <c r="B39" s="31"/>
      <c r="C39" s="31"/>
      <c r="D39" s="31"/>
      <c r="E39" s="31"/>
      <c r="F39" s="31"/>
      <c r="G39" s="43"/>
      <c r="H39" s="21"/>
      <c r="K39" s="214" t="s">
        <v>8</v>
      </c>
      <c r="L39" s="215"/>
      <c r="M39" s="216"/>
      <c r="N39" s="258" t="str">
        <f>N30</f>
        <v>Shunting vehicle</v>
      </c>
      <c r="O39" s="259"/>
      <c r="P39" s="260"/>
      <c r="Q39" s="258" t="str">
        <f>O30</f>
        <v>E-vehicle</v>
      </c>
      <c r="R39" s="259"/>
      <c r="S39" s="261"/>
      <c r="U39" s="277" t="s">
        <v>57</v>
      </c>
      <c r="V39" s="278"/>
      <c r="W39" s="278"/>
    </row>
    <row r="40" spans="1:29" ht="15" thickBot="1" x14ac:dyDescent="0.35">
      <c r="A40" s="26" t="s">
        <v>16</v>
      </c>
      <c r="B40" s="31"/>
      <c r="C40" s="31"/>
      <c r="D40" s="31"/>
      <c r="E40" s="31"/>
      <c r="F40" s="31"/>
      <c r="G40" s="43"/>
      <c r="H40" s="21"/>
      <c r="K40" s="220" t="s">
        <v>10</v>
      </c>
      <c r="L40" s="221"/>
      <c r="M40" s="222"/>
      <c r="N40" s="22">
        <f t="shared" ref="N40:S40" si="1">B38</f>
        <v>2015</v>
      </c>
      <c r="O40" s="22">
        <f t="shared" si="1"/>
        <v>2016</v>
      </c>
      <c r="P40" s="22">
        <f t="shared" si="1"/>
        <v>2017</v>
      </c>
      <c r="Q40" s="22">
        <f t="shared" si="1"/>
        <v>2018</v>
      </c>
      <c r="R40" s="22">
        <f t="shared" si="1"/>
        <v>2019</v>
      </c>
      <c r="S40" s="27">
        <f t="shared" si="1"/>
        <v>2020</v>
      </c>
      <c r="X40" s="251" t="str">
        <f>N30</f>
        <v>Shunting vehicle</v>
      </c>
      <c r="Y40" s="251"/>
      <c r="Z40" s="251"/>
      <c r="AA40" s="251" t="str">
        <f>O30</f>
        <v>E-vehicle</v>
      </c>
      <c r="AB40" s="251"/>
      <c r="AC40" s="252"/>
    </row>
    <row r="41" spans="1:29" ht="14.7" customHeight="1" thickBot="1" x14ac:dyDescent="0.35">
      <c r="A41" s="28" t="s">
        <v>18</v>
      </c>
      <c r="B41" s="175" t="e">
        <f>B39/B40</f>
        <v>#DIV/0!</v>
      </c>
      <c r="C41" s="175" t="e">
        <f>C39/C40</f>
        <v>#DIV/0!</v>
      </c>
      <c r="D41" s="175" t="e">
        <f>D39/D40</f>
        <v>#DIV/0!</v>
      </c>
      <c r="E41" s="175" t="e">
        <f>E39/E40</f>
        <v>#DIV/0!</v>
      </c>
      <c r="F41" s="175" t="e">
        <f t="shared" ref="F41:G41" si="2">F39/F40</f>
        <v>#DIV/0!</v>
      </c>
      <c r="G41" s="29" t="e">
        <f t="shared" si="2"/>
        <v>#DIV/0!</v>
      </c>
      <c r="H41" s="21"/>
      <c r="K41" s="220" t="s">
        <v>34</v>
      </c>
      <c r="L41" s="221"/>
      <c r="M41" s="222"/>
      <c r="N41" s="56" t="e">
        <f>($N$34*$N$35)/$N$32</f>
        <v>#DIV/0!</v>
      </c>
      <c r="O41" s="56" t="e">
        <f>($N$34*$N$35)/$N$32</f>
        <v>#DIV/0!</v>
      </c>
      <c r="P41" s="56" t="e">
        <f>($N$34*$N$35)/$N$32</f>
        <v>#DIV/0!</v>
      </c>
      <c r="Q41" s="56" t="e">
        <f>($O$34*$O$35)/$O$32</f>
        <v>#DIV/0!</v>
      </c>
      <c r="R41" s="56" t="e">
        <f>($O$34*$O$35)/$O$32</f>
        <v>#DIV/0!</v>
      </c>
      <c r="S41" s="57" t="e">
        <f>($O$34*$O$35)/$O$32</f>
        <v>#DIV/0!</v>
      </c>
      <c r="U41" s="214" t="s">
        <v>7</v>
      </c>
      <c r="V41" s="215"/>
      <c r="W41" s="216"/>
      <c r="X41" s="22">
        <f t="shared" ref="X41:AC41" si="3">B38</f>
        <v>2015</v>
      </c>
      <c r="Y41" s="22">
        <f t="shared" si="3"/>
        <v>2016</v>
      </c>
      <c r="Z41" s="22">
        <f t="shared" si="3"/>
        <v>2017</v>
      </c>
      <c r="AA41" s="22">
        <f t="shared" si="3"/>
        <v>2018</v>
      </c>
      <c r="AB41" s="22">
        <f t="shared" si="3"/>
        <v>2019</v>
      </c>
      <c r="AC41" s="27">
        <f t="shared" si="3"/>
        <v>2020</v>
      </c>
    </row>
    <row r="42" spans="1:29" ht="14.7" customHeight="1" thickBot="1" x14ac:dyDescent="0.35">
      <c r="H42" s="21"/>
      <c r="K42" s="220" t="s">
        <v>35</v>
      </c>
      <c r="L42" s="221"/>
      <c r="M42" s="222"/>
      <c r="S42" s="54"/>
      <c r="U42" s="262" t="s">
        <v>10</v>
      </c>
      <c r="V42" s="263"/>
      <c r="W42" s="263"/>
      <c r="X42" s="22" t="e">
        <f>X$31*B$41*B$40</f>
        <v>#DIV/0!</v>
      </c>
      <c r="Y42" s="22" t="e">
        <f>Y$31*C$41*C$40</f>
        <v>#DIV/0!</v>
      </c>
      <c r="Z42" s="22" t="e">
        <f>Z$31*D$41*D$40</f>
        <v>#DIV/0!</v>
      </c>
      <c r="AA42" s="22" t="e">
        <f>AA$32*E$41*E$40</f>
        <v>#DIV/0!</v>
      </c>
      <c r="AB42" s="22" t="e">
        <f>AB$32*F$41*F$40</f>
        <v>#DIV/0!</v>
      </c>
      <c r="AC42" s="27" t="e">
        <f>AC$32*G$41*G$40</f>
        <v>#DIV/0!</v>
      </c>
    </row>
    <row r="43" spans="1:29" x14ac:dyDescent="0.3">
      <c r="A43" s="23" t="s">
        <v>174</v>
      </c>
      <c r="B43" s="24"/>
      <c r="C43" s="24"/>
      <c r="D43" s="24"/>
      <c r="E43" s="24"/>
      <c r="F43" s="24"/>
      <c r="G43" s="25"/>
      <c r="H43" s="21"/>
      <c r="K43" s="226" t="s">
        <v>37</v>
      </c>
      <c r="L43" s="227"/>
      <c r="M43" s="228"/>
      <c r="N43" s="56">
        <f>(($N$31+$N$35)/2)*$N$33</f>
        <v>0</v>
      </c>
      <c r="O43" s="56">
        <f>(($N$31+$N$35)/2)*$N$33</f>
        <v>0</v>
      </c>
      <c r="P43" s="56">
        <f>(($N$31+$N$35)/2)*$N$33</f>
        <v>0</v>
      </c>
      <c r="Q43" s="56">
        <f>(($O$31+$O$35)/2)*$O$33</f>
        <v>0</v>
      </c>
      <c r="R43" s="56">
        <f>(($O$31+$O$35)/2)*$O$33</f>
        <v>0</v>
      </c>
      <c r="S43" s="57">
        <f>(($O$31+$O$35)/2)*$O$33</f>
        <v>0</v>
      </c>
      <c r="U43" s="264" t="s">
        <v>48</v>
      </c>
      <c r="V43" s="265"/>
      <c r="W43" s="265"/>
      <c r="X43" s="53" t="e">
        <f t="shared" ref="X43:AC43" si="4">(B$40/X$34)*(X$35*X$33)</f>
        <v>#DIV/0!</v>
      </c>
      <c r="Y43" s="53" t="e">
        <f t="shared" si="4"/>
        <v>#DIV/0!</v>
      </c>
      <c r="Z43" s="53" t="e">
        <f t="shared" si="4"/>
        <v>#DIV/0!</v>
      </c>
      <c r="AA43" s="53" t="e">
        <f t="shared" si="4"/>
        <v>#DIV/0!</v>
      </c>
      <c r="AB43" s="53" t="e">
        <f t="shared" si="4"/>
        <v>#DIV/0!</v>
      </c>
      <c r="AC43" s="69" t="e">
        <f t="shared" si="4"/>
        <v>#DIV/0!</v>
      </c>
    </row>
    <row r="44" spans="1:29" x14ac:dyDescent="0.3">
      <c r="A44" s="26"/>
      <c r="B44" s="22">
        <f t="shared" ref="B44:G44" si="5">B38</f>
        <v>2015</v>
      </c>
      <c r="C44" s="22">
        <f t="shared" si="5"/>
        <v>2016</v>
      </c>
      <c r="D44" s="22">
        <f t="shared" si="5"/>
        <v>2017</v>
      </c>
      <c r="E44" s="22">
        <f t="shared" si="5"/>
        <v>2018</v>
      </c>
      <c r="F44" s="22">
        <f t="shared" si="5"/>
        <v>2019</v>
      </c>
      <c r="G44" s="27">
        <f t="shared" si="5"/>
        <v>2020</v>
      </c>
      <c r="H44" s="21"/>
      <c r="K44" s="226" t="s">
        <v>38</v>
      </c>
      <c r="L44" s="227"/>
      <c r="M44" s="228"/>
      <c r="N44" s="52">
        <f>($N36/2)*$N33</f>
        <v>0</v>
      </c>
      <c r="O44" s="52">
        <f>($N36/2)*$N33</f>
        <v>0</v>
      </c>
      <c r="P44" s="52">
        <f>($N36/2)*$N33</f>
        <v>0</v>
      </c>
      <c r="Q44" s="56">
        <f>($O36/2)*$O33</f>
        <v>0</v>
      </c>
      <c r="R44" s="56">
        <f>($O36/2)*$O33</f>
        <v>0</v>
      </c>
      <c r="S44" s="57">
        <f>($O36/2)*$O33</f>
        <v>0</v>
      </c>
      <c r="U44" s="264" t="s">
        <v>45</v>
      </c>
      <c r="V44" s="265"/>
      <c r="W44" s="265"/>
      <c r="X44" s="56" t="e">
        <f t="shared" ref="X44:AC44" si="6">IF(X$36&lt;=1,(B$40*B$41)*X$36,X$36)</f>
        <v>#DIV/0!</v>
      </c>
      <c r="Y44" s="56" t="e">
        <f t="shared" si="6"/>
        <v>#DIV/0!</v>
      </c>
      <c r="Z44" s="56" t="e">
        <f t="shared" si="6"/>
        <v>#DIV/0!</v>
      </c>
      <c r="AA44" s="56" t="e">
        <f t="shared" si="6"/>
        <v>#DIV/0!</v>
      </c>
      <c r="AB44" s="56" t="e">
        <f t="shared" si="6"/>
        <v>#DIV/0!</v>
      </c>
      <c r="AC44" s="57" t="e">
        <f t="shared" si="6"/>
        <v>#DIV/0!</v>
      </c>
    </row>
    <row r="45" spans="1:29" x14ac:dyDescent="0.3">
      <c r="A45" s="32" t="s">
        <v>175</v>
      </c>
      <c r="B45" s="33" t="e">
        <f>F8</f>
        <v>#DIV/0!</v>
      </c>
      <c r="C45" s="33" t="e">
        <f>F9</f>
        <v>#DIV/0!</v>
      </c>
      <c r="D45" s="33" t="e">
        <f>F10</f>
        <v>#DIV/0!</v>
      </c>
      <c r="E45" s="33" t="e">
        <f>H8</f>
        <v>#DIV/0!</v>
      </c>
      <c r="F45" s="33" t="e">
        <f>H9</f>
        <v>#DIV/0!</v>
      </c>
      <c r="G45" s="34" t="e">
        <f>H10</f>
        <v>#DIV/0!</v>
      </c>
      <c r="H45" s="21"/>
      <c r="K45" s="220" t="s">
        <v>188</v>
      </c>
      <c r="L45" s="221"/>
      <c r="M45" s="222"/>
      <c r="N45" s="22"/>
      <c r="O45" s="22"/>
      <c r="P45" s="22"/>
      <c r="Q45" s="22"/>
      <c r="R45" s="22"/>
      <c r="S45" s="27"/>
      <c r="U45" s="264" t="s">
        <v>59</v>
      </c>
      <c r="V45" s="265"/>
      <c r="W45" s="265"/>
      <c r="X45" s="56">
        <f>IF(X$36&lt;=1,(B$39*X$36)*X37,X$36)</f>
        <v>0</v>
      </c>
      <c r="Y45" s="56">
        <f>IF(Y$36&lt;=1,(C$39*Y$36)*Y37,Y$36)</f>
        <v>0</v>
      </c>
      <c r="Z45" s="56">
        <f>IF(Z$36&lt;=1,(D$39*Z$36)*Z37,Z$36)</f>
        <v>0</v>
      </c>
      <c r="AA45" s="56">
        <f t="shared" ref="AA45:AC45" si="7">IF(AA$36&lt;=1,(E$39*AA$36)*AA37,AA$36)</f>
        <v>0</v>
      </c>
      <c r="AB45" s="56">
        <f t="shared" si="7"/>
        <v>0</v>
      </c>
      <c r="AC45" s="56">
        <f t="shared" si="7"/>
        <v>0</v>
      </c>
    </row>
    <row r="46" spans="1:29" ht="15" thickBot="1" x14ac:dyDescent="0.35">
      <c r="A46" s="28" t="s">
        <v>91</v>
      </c>
      <c r="B46" s="30">
        <f>VLOOKUP(B47,'Energy and emissions factors'!A4:C22,2,FALSE)</f>
        <v>42.7</v>
      </c>
      <c r="C46" s="30"/>
      <c r="D46" s="30"/>
      <c r="E46" s="30" t="e">
        <f>VLOOKUP(E47,'Energy and emissions factors'!A4:C22,2,FALSE)</f>
        <v>#N/A</v>
      </c>
      <c r="F46" s="30"/>
      <c r="G46" s="37"/>
      <c r="H46" s="21"/>
      <c r="K46" s="229" t="s">
        <v>37</v>
      </c>
      <c r="L46" s="230"/>
      <c r="M46" s="231"/>
      <c r="N46" s="58" t="e">
        <f>$N31/$N32</f>
        <v>#DIV/0!</v>
      </c>
      <c r="O46" s="58" t="e">
        <f>$N31/$N32</f>
        <v>#DIV/0!</v>
      </c>
      <c r="P46" s="58" t="e">
        <f>$N31/$N32</f>
        <v>#DIV/0!</v>
      </c>
      <c r="Q46" s="58" t="e">
        <f>($O31+$O37)/$O32</f>
        <v>#DIV/0!</v>
      </c>
      <c r="R46" s="58" t="e">
        <f>($O31+$O37)/$O32</f>
        <v>#DIV/0!</v>
      </c>
      <c r="S46" s="57" t="e">
        <f>($O31+$O37)/$O32</f>
        <v>#DIV/0!</v>
      </c>
      <c r="U46" s="282" t="s">
        <v>60</v>
      </c>
      <c r="V46" s="283"/>
      <c r="W46" s="284"/>
      <c r="X46" s="22">
        <f t="shared" ref="X46:AC46" si="8">IF(X$38&lt;=10,X$38*B$40,X$38)</f>
        <v>0</v>
      </c>
      <c r="Y46" s="22">
        <f t="shared" si="8"/>
        <v>0</v>
      </c>
      <c r="Z46" s="22">
        <f t="shared" si="8"/>
        <v>0</v>
      </c>
      <c r="AA46" s="22">
        <f t="shared" si="8"/>
        <v>0</v>
      </c>
      <c r="AB46" s="22">
        <f t="shared" si="8"/>
        <v>0</v>
      </c>
      <c r="AC46" s="27">
        <f t="shared" si="8"/>
        <v>0</v>
      </c>
    </row>
    <row r="47" spans="1:29" ht="14.7" customHeight="1" thickBot="1" x14ac:dyDescent="0.35">
      <c r="A47" s="180" t="s">
        <v>160</v>
      </c>
      <c r="B47" s="21" t="s">
        <v>9</v>
      </c>
      <c r="C47" s="21"/>
      <c r="D47" s="21"/>
      <c r="E47" s="172"/>
      <c r="F47" s="21"/>
      <c r="G47" s="21"/>
      <c r="H47" s="21"/>
      <c r="K47" s="229" t="s">
        <v>38</v>
      </c>
      <c r="L47" s="230"/>
      <c r="M47" s="231"/>
      <c r="N47" s="56" t="e">
        <f>($N36/$N37)</f>
        <v>#DIV/0!</v>
      </c>
      <c r="O47" s="56" t="e">
        <f>($N36/$N37)</f>
        <v>#DIV/0!</v>
      </c>
      <c r="P47" s="56" t="e">
        <f>($N36/$N37)</f>
        <v>#DIV/0!</v>
      </c>
      <c r="Q47" s="56" t="e">
        <f>$O36/$O37</f>
        <v>#DIV/0!</v>
      </c>
      <c r="R47" s="56" t="e">
        <f>$O36/$O37</f>
        <v>#DIV/0!</v>
      </c>
      <c r="S47" s="57" t="e">
        <f>$O36/$O37</f>
        <v>#DIV/0!</v>
      </c>
      <c r="U47" s="282" t="s">
        <v>46</v>
      </c>
      <c r="V47" s="283"/>
      <c r="W47" s="284"/>
      <c r="X47" s="31"/>
      <c r="Y47" s="31"/>
      <c r="Z47" s="31"/>
      <c r="AA47" s="31"/>
      <c r="AB47" s="31"/>
      <c r="AC47" s="43"/>
    </row>
    <row r="48" spans="1:29" x14ac:dyDescent="0.3">
      <c r="A48" s="23" t="s">
        <v>176</v>
      </c>
      <c r="B48" s="24"/>
      <c r="C48" s="24"/>
      <c r="D48" s="24"/>
      <c r="E48" s="24"/>
      <c r="F48" s="24"/>
      <c r="G48" s="25"/>
      <c r="H48" s="21"/>
      <c r="K48" s="217" t="s">
        <v>30</v>
      </c>
      <c r="L48" s="218"/>
      <c r="M48" s="219"/>
      <c r="N48" s="59"/>
      <c r="O48" s="59"/>
      <c r="P48" s="59"/>
      <c r="Q48" s="59"/>
      <c r="R48" s="59"/>
      <c r="S48" s="60"/>
      <c r="U48" s="285" t="s">
        <v>47</v>
      </c>
      <c r="V48" s="286"/>
      <c r="W48" s="287"/>
      <c r="X48" s="31"/>
      <c r="Y48" s="31"/>
      <c r="Z48" s="31"/>
      <c r="AA48" s="31"/>
      <c r="AB48" s="31"/>
      <c r="AC48" s="43"/>
    </row>
    <row r="49" spans="1:29" x14ac:dyDescent="0.3">
      <c r="A49" s="26"/>
      <c r="B49" s="22">
        <f t="shared" ref="B49:G49" si="9">B38</f>
        <v>2015</v>
      </c>
      <c r="C49" s="22">
        <f t="shared" si="9"/>
        <v>2016</v>
      </c>
      <c r="D49" s="22">
        <f t="shared" si="9"/>
        <v>2017</v>
      </c>
      <c r="E49" s="22">
        <f t="shared" si="9"/>
        <v>2018</v>
      </c>
      <c r="F49" s="22">
        <f t="shared" si="9"/>
        <v>2019</v>
      </c>
      <c r="G49" s="27">
        <f t="shared" si="9"/>
        <v>2020</v>
      </c>
      <c r="H49" s="21"/>
      <c r="K49" s="217" t="s">
        <v>31</v>
      </c>
      <c r="L49" s="218"/>
      <c r="M49" s="219"/>
      <c r="N49" s="59"/>
      <c r="O49" s="59"/>
      <c r="P49" s="59"/>
      <c r="Q49" s="59"/>
      <c r="R49" s="59"/>
      <c r="S49" s="60"/>
      <c r="U49" s="266" t="s">
        <v>49</v>
      </c>
      <c r="V49" s="267"/>
      <c r="W49" s="268"/>
      <c r="X49" s="31"/>
      <c r="Y49" s="31"/>
      <c r="Z49" s="31"/>
      <c r="AA49" s="31"/>
      <c r="AB49" s="31"/>
      <c r="AC49" s="43"/>
    </row>
    <row r="50" spans="1:29" ht="14.7" customHeight="1" thickBot="1" x14ac:dyDescent="0.35">
      <c r="A50" s="32" t="s">
        <v>175</v>
      </c>
      <c r="B50" s="33" t="e">
        <f>F8</f>
        <v>#DIV/0!</v>
      </c>
      <c r="C50" s="33" t="e">
        <f>F9</f>
        <v>#DIV/0!</v>
      </c>
      <c r="D50" s="33" t="e">
        <f>F10</f>
        <v>#DIV/0!</v>
      </c>
      <c r="E50" s="33" t="e">
        <f>H8</f>
        <v>#DIV/0!</v>
      </c>
      <c r="F50" s="33" t="e">
        <f>H9</f>
        <v>#DIV/0!</v>
      </c>
      <c r="G50" s="34" t="e">
        <f>H10</f>
        <v>#DIV/0!</v>
      </c>
      <c r="H50" s="21"/>
      <c r="K50" s="217" t="s">
        <v>39</v>
      </c>
      <c r="L50" s="218"/>
      <c r="M50" s="219"/>
      <c r="N50" s="59"/>
      <c r="O50" s="59"/>
      <c r="P50" s="59"/>
      <c r="Q50" s="59"/>
      <c r="R50" s="59"/>
      <c r="S50" s="60"/>
      <c r="U50" s="266" t="s">
        <v>50</v>
      </c>
      <c r="V50" s="267"/>
      <c r="W50" s="268"/>
      <c r="X50" s="30"/>
      <c r="Y50" s="30"/>
      <c r="Z50" s="30"/>
      <c r="AA50" s="30"/>
      <c r="AB50" s="30"/>
      <c r="AC50" s="37"/>
    </row>
    <row r="51" spans="1:29" ht="15" thickBot="1" x14ac:dyDescent="0.35">
      <c r="A51" s="28" t="s">
        <v>92</v>
      </c>
      <c r="B51" s="106" t="e">
        <f>VLOOKUP(B52,'Energy and emissions factors'!A2:C4,3,FALSE)</f>
        <v>#N/A</v>
      </c>
      <c r="C51" s="30"/>
      <c r="D51" s="30"/>
      <c r="E51" s="30" t="e">
        <f>VLOOKUP(E52,'Energy and emissions factors'!A4:C22,3,FALSE)</f>
        <v>#N/A</v>
      </c>
      <c r="F51" s="30"/>
      <c r="G51" s="37"/>
      <c r="H51" s="21"/>
      <c r="K51" s="217" t="s">
        <v>38</v>
      </c>
      <c r="L51" s="218"/>
      <c r="M51" s="219"/>
      <c r="N51" s="52">
        <f>$N36</f>
        <v>0</v>
      </c>
      <c r="O51" s="56">
        <f>$N36</f>
        <v>0</v>
      </c>
      <c r="P51" s="56">
        <f>$N36</f>
        <v>0</v>
      </c>
      <c r="Q51" s="56">
        <f>$O36</f>
        <v>0</v>
      </c>
      <c r="R51" s="56">
        <f>$O36</f>
        <v>0</v>
      </c>
      <c r="S51" s="57">
        <f>$O36</f>
        <v>0</v>
      </c>
      <c r="U51" s="272" t="s">
        <v>51</v>
      </c>
      <c r="V51" s="273"/>
      <c r="W51" s="274"/>
    </row>
    <row r="52" spans="1:29" ht="15" thickBot="1" x14ac:dyDescent="0.35">
      <c r="A52" s="180" t="s">
        <v>140</v>
      </c>
      <c r="B52" s="22" t="s">
        <v>9</v>
      </c>
      <c r="E52" s="173"/>
      <c r="H52" s="21"/>
      <c r="K52" s="238" t="s">
        <v>40</v>
      </c>
      <c r="L52" s="239"/>
      <c r="M52" s="240"/>
      <c r="N52" s="59"/>
      <c r="O52" s="59"/>
      <c r="P52" s="59"/>
      <c r="Q52" s="59"/>
      <c r="R52" s="59"/>
      <c r="S52" s="60"/>
      <c r="X52" s="39">
        <f>B$38</f>
        <v>2015</v>
      </c>
      <c r="Y52" s="39">
        <f t="shared" ref="Y52:AC52" si="10">C$38</f>
        <v>2016</v>
      </c>
      <c r="Z52" s="39">
        <f t="shared" si="10"/>
        <v>2017</v>
      </c>
      <c r="AA52" s="39">
        <f t="shared" si="10"/>
        <v>2018</v>
      </c>
      <c r="AB52" s="39">
        <f t="shared" si="10"/>
        <v>2019</v>
      </c>
      <c r="AC52" s="40">
        <f t="shared" si="10"/>
        <v>2020</v>
      </c>
    </row>
    <row r="53" spans="1:29" x14ac:dyDescent="0.3">
      <c r="K53" s="217" t="s">
        <v>41</v>
      </c>
      <c r="L53" s="218"/>
      <c r="M53" s="219"/>
      <c r="N53" s="59"/>
      <c r="O53" s="59"/>
      <c r="P53" s="59"/>
      <c r="Q53" s="59"/>
      <c r="R53" s="59"/>
      <c r="S53" s="60"/>
      <c r="U53" s="275" t="s">
        <v>70</v>
      </c>
      <c r="V53" s="276"/>
      <c r="W53" s="276"/>
      <c r="X53" s="56" t="e">
        <f>X$55+X$57</f>
        <v>#DIV/0!</v>
      </c>
      <c r="Y53" s="56" t="e">
        <f t="shared" ref="Y53:AC53" si="11">Y$55+Y$57</f>
        <v>#DIV/0!</v>
      </c>
      <c r="Z53" s="56" t="e">
        <f t="shared" si="11"/>
        <v>#DIV/0!</v>
      </c>
      <c r="AA53" s="56" t="e">
        <f t="shared" si="11"/>
        <v>#DIV/0!</v>
      </c>
      <c r="AB53" s="56" t="e">
        <f t="shared" si="11"/>
        <v>#DIV/0!</v>
      </c>
      <c r="AC53" s="57" t="e">
        <f t="shared" si="11"/>
        <v>#DIV/0!</v>
      </c>
    </row>
    <row r="54" spans="1:29" x14ac:dyDescent="0.3">
      <c r="K54" s="235" t="s">
        <v>42</v>
      </c>
      <c r="L54" s="236"/>
      <c r="M54" s="237"/>
      <c r="N54" s="31"/>
      <c r="O54" s="31"/>
      <c r="P54" s="31"/>
      <c r="Q54" s="31"/>
      <c r="R54" s="31"/>
      <c r="S54" s="43"/>
      <c r="U54" s="247" t="s">
        <v>71</v>
      </c>
      <c r="V54" s="248"/>
      <c r="W54" s="248"/>
      <c r="X54" s="131" t="e">
        <f t="shared" ref="X54:AC54" si="12">X$53/B$40</f>
        <v>#DIV/0!</v>
      </c>
      <c r="Y54" s="56" t="e">
        <f t="shared" si="12"/>
        <v>#DIV/0!</v>
      </c>
      <c r="Z54" s="56" t="e">
        <f t="shared" si="12"/>
        <v>#DIV/0!</v>
      </c>
      <c r="AA54" s="56" t="e">
        <f t="shared" si="12"/>
        <v>#DIV/0!</v>
      </c>
      <c r="AB54" s="56" t="e">
        <f t="shared" si="12"/>
        <v>#DIV/0!</v>
      </c>
      <c r="AC54" s="57" t="e">
        <f t="shared" si="12"/>
        <v>#DIV/0!</v>
      </c>
    </row>
    <row r="55" spans="1:29" x14ac:dyDescent="0.3">
      <c r="K55" s="235" t="s">
        <v>43</v>
      </c>
      <c r="L55" s="236"/>
      <c r="M55" s="237"/>
      <c r="N55" s="31"/>
      <c r="O55" s="31"/>
      <c r="P55" s="31"/>
      <c r="Q55" s="31"/>
      <c r="R55" s="31"/>
      <c r="S55" s="43"/>
      <c r="U55" s="247" t="s">
        <v>72</v>
      </c>
      <c r="V55" s="248"/>
      <c r="W55" s="248"/>
      <c r="X55" s="56" t="e">
        <f>SUM(X$42:X$50)</f>
        <v>#DIV/0!</v>
      </c>
      <c r="Y55" s="56" t="e">
        <f>SUM(Y$42:Y$50)</f>
        <v>#DIV/0!</v>
      </c>
      <c r="Z55" s="56" t="e">
        <f t="shared" ref="Z55:AC55" si="13">SUM(Z$42:Z$50)</f>
        <v>#DIV/0!</v>
      </c>
      <c r="AA55" s="56" t="e">
        <f t="shared" si="13"/>
        <v>#DIV/0!</v>
      </c>
      <c r="AB55" s="56" t="e">
        <f t="shared" si="13"/>
        <v>#DIV/0!</v>
      </c>
      <c r="AC55" s="57" t="e">
        <f t="shared" si="13"/>
        <v>#DIV/0!</v>
      </c>
    </row>
    <row r="56" spans="1:29" ht="15" thickBot="1" x14ac:dyDescent="0.35">
      <c r="K56" s="232" t="s">
        <v>44</v>
      </c>
      <c r="L56" s="233"/>
      <c r="M56" s="234"/>
      <c r="N56" s="30"/>
      <c r="O56" s="30"/>
      <c r="P56" s="30"/>
      <c r="Q56" s="30"/>
      <c r="R56" s="30"/>
      <c r="S56" s="37"/>
      <c r="U56" s="247" t="s">
        <v>73</v>
      </c>
      <c r="V56" s="248"/>
      <c r="W56" s="248"/>
      <c r="X56" s="131" t="e">
        <f t="shared" ref="X56:AC56" si="14">X$55/B$40</f>
        <v>#DIV/0!</v>
      </c>
      <c r="Y56" s="56" t="e">
        <f t="shared" si="14"/>
        <v>#DIV/0!</v>
      </c>
      <c r="Z56" s="56" t="e">
        <f t="shared" si="14"/>
        <v>#DIV/0!</v>
      </c>
      <c r="AA56" s="56" t="e">
        <f t="shared" si="14"/>
        <v>#DIV/0!</v>
      </c>
      <c r="AB56" s="56" t="e">
        <f t="shared" si="14"/>
        <v>#DIV/0!</v>
      </c>
      <c r="AC56" s="57" t="e">
        <f t="shared" si="14"/>
        <v>#DIV/0!</v>
      </c>
    </row>
    <row r="57" spans="1:29" x14ac:dyDescent="0.3">
      <c r="U57" s="247" t="s">
        <v>75</v>
      </c>
      <c r="V57" s="248"/>
      <c r="W57" s="248"/>
      <c r="X57" s="52" t="e">
        <f t="shared" ref="X57:AC57" si="15">SUM(N$41:N$56)</f>
        <v>#DIV/0!</v>
      </c>
      <c r="Y57" s="52" t="e">
        <f t="shared" si="15"/>
        <v>#DIV/0!</v>
      </c>
      <c r="Z57" s="52" t="e">
        <f t="shared" si="15"/>
        <v>#DIV/0!</v>
      </c>
      <c r="AA57" s="52" t="e">
        <f t="shared" si="15"/>
        <v>#DIV/0!</v>
      </c>
      <c r="AB57" s="52" t="e">
        <f t="shared" si="15"/>
        <v>#DIV/0!</v>
      </c>
      <c r="AC57" s="70" t="e">
        <f t="shared" si="15"/>
        <v>#DIV/0!</v>
      </c>
    </row>
    <row r="58" spans="1:29" ht="15" thickBot="1" x14ac:dyDescent="0.35">
      <c r="U58" s="247" t="s">
        <v>74</v>
      </c>
      <c r="V58" s="248"/>
      <c r="W58" s="248"/>
      <c r="X58" s="67" t="e">
        <f t="shared" ref="X58:AC58" si="16">X$57/B$40</f>
        <v>#DIV/0!</v>
      </c>
      <c r="Y58" s="67" t="e">
        <f t="shared" si="16"/>
        <v>#DIV/0!</v>
      </c>
      <c r="Z58" s="67" t="e">
        <f t="shared" si="16"/>
        <v>#DIV/0!</v>
      </c>
      <c r="AA58" s="67" t="e">
        <f t="shared" si="16"/>
        <v>#DIV/0!</v>
      </c>
      <c r="AB58" s="67" t="e">
        <f t="shared" si="16"/>
        <v>#DIV/0!</v>
      </c>
      <c r="AC58" s="71" t="e">
        <f t="shared" si="16"/>
        <v>#DIV/0!</v>
      </c>
    </row>
    <row r="59" spans="1:29" ht="15" thickBot="1" x14ac:dyDescent="0.35">
      <c r="R59" s="66"/>
      <c r="U59" s="277" t="s">
        <v>76</v>
      </c>
      <c r="V59" s="278"/>
      <c r="W59" s="278"/>
    </row>
  </sheetData>
  <mergeCells count="71">
    <mergeCell ref="B37:D37"/>
    <mergeCell ref="E37:G37"/>
    <mergeCell ref="K56:M56"/>
    <mergeCell ref="U57:W57"/>
    <mergeCell ref="K43:M43"/>
    <mergeCell ref="U44:W44"/>
    <mergeCell ref="K44:M44"/>
    <mergeCell ref="U45:W45"/>
    <mergeCell ref="K45:M45"/>
    <mergeCell ref="U43:W43"/>
    <mergeCell ref="U39:W39"/>
    <mergeCell ref="K39:M39"/>
    <mergeCell ref="N39:P39"/>
    <mergeCell ref="Q39:S39"/>
    <mergeCell ref="K37:M37"/>
    <mergeCell ref="U38:W38"/>
    <mergeCell ref="U58:W58"/>
    <mergeCell ref="K46:M46"/>
    <mergeCell ref="U47:W47"/>
    <mergeCell ref="K47:M47"/>
    <mergeCell ref="U48:W48"/>
    <mergeCell ref="K48:M48"/>
    <mergeCell ref="U49:W49"/>
    <mergeCell ref="U46:W46"/>
    <mergeCell ref="U59:W59"/>
    <mergeCell ref="G12:H12"/>
    <mergeCell ref="G13:H13"/>
    <mergeCell ref="K53:M53"/>
    <mergeCell ref="U54:W54"/>
    <mergeCell ref="K54:M54"/>
    <mergeCell ref="U55:W55"/>
    <mergeCell ref="K55:M55"/>
    <mergeCell ref="U56:W56"/>
    <mergeCell ref="K49:M49"/>
    <mergeCell ref="U50:W50"/>
    <mergeCell ref="K50:M50"/>
    <mergeCell ref="U51:W51"/>
    <mergeCell ref="K51:M51"/>
    <mergeCell ref="K52:M52"/>
    <mergeCell ref="U53:W53"/>
    <mergeCell ref="X40:Z40"/>
    <mergeCell ref="AA40:AC40"/>
    <mergeCell ref="K41:M41"/>
    <mergeCell ref="U42:W42"/>
    <mergeCell ref="K42:M42"/>
    <mergeCell ref="K40:M40"/>
    <mergeCell ref="U41:W41"/>
    <mergeCell ref="U37:W37"/>
    <mergeCell ref="K30:M30"/>
    <mergeCell ref="U30:W30"/>
    <mergeCell ref="S12:T12"/>
    <mergeCell ref="S13:T13"/>
    <mergeCell ref="K34:M34"/>
    <mergeCell ref="U34:W34"/>
    <mergeCell ref="K35:M35"/>
    <mergeCell ref="U35:W35"/>
    <mergeCell ref="U36:W36"/>
    <mergeCell ref="K31:M31"/>
    <mergeCell ref="U31:W31"/>
    <mergeCell ref="K32:M32"/>
    <mergeCell ref="U32:W32"/>
    <mergeCell ref="K33:M33"/>
    <mergeCell ref="U33:W33"/>
    <mergeCell ref="D22:E22"/>
    <mergeCell ref="J22:K22"/>
    <mergeCell ref="P22:Q22"/>
    <mergeCell ref="V22:W22"/>
    <mergeCell ref="D23:E23"/>
    <mergeCell ref="J23:K23"/>
    <mergeCell ref="P23:Q23"/>
    <mergeCell ref="V23:W23"/>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'Energy and emissions factors'!$A$3:$A$21</xm:f>
          </x14:formula1>
          <xm:sqref>B47 B52</xm:sqref>
        </x14:dataValidation>
        <x14:dataValidation type="list" allowBlank="1" showInputMessage="1" showErrorMessage="1">
          <x14:formula1>
            <xm:f>'Energy and emissions factors'!$A$3:$A$22</xm:f>
          </x14:formula1>
          <xm:sqref>E47 E52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3:H33"/>
  <sheetViews>
    <sheetView zoomScale="110" zoomScaleNormal="110" workbookViewId="0">
      <selection activeCell="E11" sqref="E11"/>
    </sheetView>
  </sheetViews>
  <sheetFormatPr baseColWidth="10" defaultRowHeight="14.4" x14ac:dyDescent="0.3"/>
  <cols>
    <col min="1" max="1" width="3.109375" customWidth="1"/>
    <col min="2" max="2" width="22.33203125" customWidth="1"/>
    <col min="3" max="3" width="26.5546875" customWidth="1"/>
    <col min="4" max="4" width="12.44140625" customWidth="1"/>
    <col min="5" max="5" width="9.5546875" customWidth="1"/>
    <col min="7" max="7" width="19.88671875" customWidth="1"/>
  </cols>
  <sheetData>
    <row r="3" spans="2:5" x14ac:dyDescent="0.3">
      <c r="B3" t="s">
        <v>139</v>
      </c>
    </row>
    <row r="4" spans="2:5" ht="44.25" customHeight="1" x14ac:dyDescent="0.3">
      <c r="B4" s="22"/>
      <c r="C4" s="100" t="s">
        <v>112</v>
      </c>
    </row>
    <row r="5" spans="2:5" x14ac:dyDescent="0.3">
      <c r="B5" s="22" t="s">
        <v>142</v>
      </c>
      <c r="C5" s="104">
        <v>8.9999999999999993E-3</v>
      </c>
    </row>
    <row r="6" spans="2:5" x14ac:dyDescent="0.3">
      <c r="B6" s="22" t="s">
        <v>114</v>
      </c>
      <c r="C6" s="104">
        <v>0.22600000000000001</v>
      </c>
    </row>
    <row r="7" spans="2:5" x14ac:dyDescent="0.3">
      <c r="B7" s="22" t="s">
        <v>115</v>
      </c>
      <c r="C7" s="104">
        <v>0.221</v>
      </c>
    </row>
    <row r="8" spans="2:5" x14ac:dyDescent="0.3">
      <c r="B8" s="22" t="s">
        <v>113</v>
      </c>
      <c r="C8" s="104">
        <v>0.52900000000000003</v>
      </c>
    </row>
    <row r="9" spans="2:5" x14ac:dyDescent="0.3">
      <c r="B9" s="22" t="s">
        <v>143</v>
      </c>
      <c r="C9" s="104">
        <v>1.4999999999999999E-2</v>
      </c>
      <c r="D9" s="111" t="s">
        <v>147</v>
      </c>
      <c r="E9" s="110">
        <f>SUM(C5:C9)</f>
        <v>1</v>
      </c>
    </row>
    <row r="10" spans="2:5" x14ac:dyDescent="0.3">
      <c r="B10" s="22"/>
      <c r="C10" s="22"/>
    </row>
    <row r="11" spans="2:5" x14ac:dyDescent="0.3">
      <c r="B11" s="22" t="s">
        <v>141</v>
      </c>
      <c r="C11" s="109">
        <f>C5*C22+C6*C23+C7*C24+C8*C25+C9*C26</f>
        <v>9.1542500000000011</v>
      </c>
    </row>
    <row r="12" spans="2:5" x14ac:dyDescent="0.3">
      <c r="B12" s="22" t="s">
        <v>138</v>
      </c>
      <c r="C12" s="101">
        <f>(C5*D22+C6*D23+C7*D24+C8*D25+C9*D26)/1000</f>
        <v>0.38645002999999994</v>
      </c>
    </row>
    <row r="20" spans="2:8" x14ac:dyDescent="0.3">
      <c r="B20" s="112" t="s">
        <v>145</v>
      </c>
      <c r="C20" s="113"/>
      <c r="D20" s="114"/>
      <c r="E20" s="102"/>
      <c r="F20" s="102"/>
      <c r="G20" s="102"/>
      <c r="H20" s="21"/>
    </row>
    <row r="21" spans="2:8" ht="43.2" x14ac:dyDescent="0.3">
      <c r="B21" s="115"/>
      <c r="C21" s="21" t="s">
        <v>144</v>
      </c>
      <c r="D21" s="116" t="s">
        <v>146</v>
      </c>
      <c r="E21" s="102"/>
      <c r="F21" s="102"/>
      <c r="G21" s="102"/>
      <c r="H21" s="21"/>
    </row>
    <row r="22" spans="2:8" x14ac:dyDescent="0.3">
      <c r="B22" s="115" t="s">
        <v>142</v>
      </c>
      <c r="C22" s="21">
        <v>11.7</v>
      </c>
      <c r="D22" s="117">
        <v>28</v>
      </c>
      <c r="E22" s="102"/>
      <c r="F22" s="102"/>
      <c r="G22" s="107"/>
      <c r="H22" s="21"/>
    </row>
    <row r="23" spans="2:8" x14ac:dyDescent="0.3">
      <c r="B23" s="115" t="s">
        <v>114</v>
      </c>
      <c r="C23" s="21">
        <v>9.9499999999999993</v>
      </c>
      <c r="D23" s="117">
        <v>1070</v>
      </c>
      <c r="E23" s="102"/>
      <c r="F23" s="102"/>
      <c r="G23" s="107"/>
      <c r="H23" s="21"/>
    </row>
    <row r="24" spans="2:8" x14ac:dyDescent="0.3">
      <c r="B24" s="115" t="s">
        <v>115</v>
      </c>
      <c r="C24" s="21">
        <v>7.8</v>
      </c>
      <c r="D24" s="117">
        <v>454</v>
      </c>
      <c r="E24" s="102"/>
      <c r="F24" s="102"/>
      <c r="G24" s="107"/>
      <c r="H24" s="21"/>
    </row>
    <row r="25" spans="2:8" x14ac:dyDescent="0.3">
      <c r="B25" s="115" t="s">
        <v>113</v>
      </c>
      <c r="C25" s="21">
        <v>9.3000000000000007</v>
      </c>
      <c r="D25" s="117">
        <v>55.57</v>
      </c>
      <c r="E25" s="102"/>
      <c r="F25" s="102"/>
      <c r="G25" s="107"/>
      <c r="H25" s="21"/>
    </row>
    <row r="26" spans="2:8" x14ac:dyDescent="0.3">
      <c r="B26" s="118" t="s">
        <v>143</v>
      </c>
      <c r="C26" s="119">
        <v>10.45</v>
      </c>
      <c r="D26" s="120">
        <v>976.5</v>
      </c>
      <c r="E26" s="102"/>
      <c r="F26" s="102"/>
      <c r="G26" s="107"/>
      <c r="H26" s="21"/>
    </row>
    <row r="27" spans="2:8" x14ac:dyDescent="0.3">
      <c r="B27" s="102" t="s">
        <v>238</v>
      </c>
      <c r="C27" s="103"/>
      <c r="D27" s="108"/>
      <c r="E27" s="102"/>
      <c r="F27" s="102"/>
      <c r="G27" s="102"/>
      <c r="H27" s="21"/>
    </row>
    <row r="28" spans="2:8" x14ac:dyDescent="0.3">
      <c r="B28" s="102"/>
      <c r="C28" s="21"/>
      <c r="D28" s="21"/>
      <c r="E28" s="21"/>
      <c r="F28" s="21"/>
      <c r="G28" s="21"/>
      <c r="H28" s="21"/>
    </row>
    <row r="29" spans="2:8" x14ac:dyDescent="0.3">
      <c r="B29" s="102"/>
      <c r="C29" s="21"/>
      <c r="D29" s="21"/>
      <c r="E29" s="21"/>
      <c r="F29" s="21"/>
      <c r="G29" s="21"/>
      <c r="H29" s="21"/>
    </row>
    <row r="30" spans="2:8" x14ac:dyDescent="0.3">
      <c r="B30" s="102"/>
      <c r="C30" s="21"/>
      <c r="D30" s="21"/>
      <c r="E30" s="21"/>
      <c r="F30" s="21"/>
      <c r="G30" s="21"/>
      <c r="H30" s="21"/>
    </row>
    <row r="31" spans="2:8" x14ac:dyDescent="0.3">
      <c r="B31" s="102"/>
      <c r="C31" s="21"/>
      <c r="D31" s="21"/>
      <c r="E31" s="21"/>
      <c r="F31" s="21"/>
      <c r="G31" s="21"/>
      <c r="H31" s="21"/>
    </row>
    <row r="32" spans="2:8" x14ac:dyDescent="0.3">
      <c r="B32" s="102"/>
      <c r="C32" s="21"/>
      <c r="D32" s="21"/>
      <c r="E32" s="21"/>
      <c r="F32" s="21"/>
      <c r="G32" s="21"/>
      <c r="H32" s="21"/>
    </row>
    <row r="33" spans="2:8" x14ac:dyDescent="0.3">
      <c r="B33" s="102"/>
      <c r="C33" s="21"/>
      <c r="D33" s="21"/>
      <c r="E33" s="21"/>
      <c r="F33" s="21"/>
      <c r="G33" s="21"/>
      <c r="H33" s="21"/>
    </row>
  </sheetData>
  <conditionalFormatting sqref="E9">
    <cfRule type="cellIs" dxfId="8" priority="1" operator="lessThan">
      <formula>1</formula>
    </cfRule>
    <cfRule type="cellIs" dxfId="7" priority="2" operator="greaterThan">
      <formula>1</formula>
    </cfRule>
  </conditionalFormatting>
  <dataValidations count="2">
    <dataValidation type="custom" errorStyle="information" showInputMessage="1" showErrorMessage="1" errorTitle="Not 100%" sqref="C27">
      <formula1>100</formula1>
    </dataValidation>
    <dataValidation errorStyle="information" showInputMessage="1" showErrorMessage="1" errorTitle="Not 100%" sqref="C5:C9"/>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6"/>
  <sheetViews>
    <sheetView workbookViewId="0">
      <selection activeCell="D20" sqref="D20"/>
    </sheetView>
  </sheetViews>
  <sheetFormatPr baseColWidth="10" defaultRowHeight="14.4" x14ac:dyDescent="0.3"/>
  <cols>
    <col min="1" max="1" width="19.88671875" customWidth="1"/>
    <col min="2" max="2" width="35.33203125" customWidth="1"/>
    <col min="3" max="3" width="31" customWidth="1"/>
    <col min="4" max="4" width="22" customWidth="1"/>
  </cols>
  <sheetData>
    <row r="1" spans="1:11" x14ac:dyDescent="0.3">
      <c r="A1" t="s">
        <v>212</v>
      </c>
    </row>
    <row r="2" spans="1:11" x14ac:dyDescent="0.3">
      <c r="A2" s="143" t="s">
        <v>213</v>
      </c>
      <c r="B2" s="143"/>
      <c r="C2" s="143"/>
      <c r="D2" s="143"/>
      <c r="E2" s="143"/>
      <c r="F2" s="143"/>
      <c r="G2" s="143"/>
      <c r="H2" s="143"/>
      <c r="I2" s="143"/>
      <c r="J2" s="143"/>
      <c r="K2" s="143"/>
    </row>
    <row r="3" spans="1:11" x14ac:dyDescent="0.3">
      <c r="A3" s="144" t="s">
        <v>214</v>
      </c>
      <c r="B3" s="144"/>
      <c r="C3" s="144"/>
      <c r="D3" s="144"/>
      <c r="E3" s="144"/>
      <c r="F3" s="144"/>
      <c r="G3" s="144"/>
      <c r="H3" s="144"/>
      <c r="I3" s="144"/>
      <c r="J3" s="144"/>
      <c r="K3" s="144"/>
    </row>
    <row r="4" spans="1:11" x14ac:dyDescent="0.3">
      <c r="A4" s="145" t="s">
        <v>215</v>
      </c>
      <c r="B4" s="145"/>
      <c r="C4" s="145"/>
      <c r="D4" s="145"/>
      <c r="E4" s="145"/>
      <c r="F4" s="145"/>
      <c r="G4" s="145"/>
      <c r="H4" s="145"/>
      <c r="I4" s="145"/>
      <c r="J4" s="145"/>
      <c r="K4" s="145"/>
    </row>
    <row r="6" spans="1:11" ht="28.8" x14ac:dyDescent="0.3">
      <c r="A6" s="120" t="s">
        <v>216</v>
      </c>
      <c r="B6" s="148" t="s">
        <v>209</v>
      </c>
      <c r="C6" s="149" t="s">
        <v>210</v>
      </c>
      <c r="D6" s="150" t="s">
        <v>211</v>
      </c>
    </row>
    <row r="7" spans="1:11" x14ac:dyDescent="0.3">
      <c r="A7" s="146" t="s">
        <v>199</v>
      </c>
      <c r="B7" s="141"/>
      <c r="C7" s="142"/>
      <c r="D7" s="147"/>
    </row>
    <row r="8" spans="1:11" x14ac:dyDescent="0.3">
      <c r="A8" s="146" t="s">
        <v>200</v>
      </c>
      <c r="B8" s="141"/>
      <c r="C8" s="142"/>
      <c r="D8" s="147"/>
    </row>
    <row r="9" spans="1:11" x14ac:dyDescent="0.3">
      <c r="A9" s="146" t="s">
        <v>201</v>
      </c>
      <c r="B9" s="141"/>
      <c r="C9" s="142"/>
      <c r="D9" s="147"/>
    </row>
    <row r="10" spans="1:11" x14ac:dyDescent="0.3">
      <c r="A10" s="146" t="s">
        <v>202</v>
      </c>
      <c r="B10" s="141"/>
      <c r="C10" s="142"/>
      <c r="D10" s="147"/>
    </row>
    <row r="11" spans="1:11" x14ac:dyDescent="0.3">
      <c r="A11" s="146" t="s">
        <v>203</v>
      </c>
      <c r="B11" s="141"/>
      <c r="C11" s="142"/>
      <c r="D11" s="147"/>
    </row>
    <row r="12" spans="1:11" x14ac:dyDescent="0.3">
      <c r="A12" s="146" t="s">
        <v>204</v>
      </c>
      <c r="B12" s="141"/>
      <c r="C12" s="142"/>
      <c r="D12" s="147"/>
    </row>
    <row r="13" spans="1:11" x14ac:dyDescent="0.3">
      <c r="A13" s="146" t="s">
        <v>205</v>
      </c>
      <c r="B13" s="141"/>
      <c r="C13" s="142"/>
      <c r="D13" s="147"/>
    </row>
    <row r="14" spans="1:11" x14ac:dyDescent="0.3">
      <c r="A14" s="146" t="s">
        <v>206</v>
      </c>
      <c r="B14" s="141"/>
      <c r="C14" s="142"/>
      <c r="D14" s="147"/>
    </row>
    <row r="15" spans="1:11" x14ac:dyDescent="0.3">
      <c r="A15" s="146" t="s">
        <v>207</v>
      </c>
      <c r="B15" s="141"/>
      <c r="C15" s="142"/>
      <c r="D15" s="147"/>
    </row>
    <row r="16" spans="1:11" x14ac:dyDescent="0.3">
      <c r="A16" s="151" t="s">
        <v>208</v>
      </c>
      <c r="B16" s="152"/>
      <c r="C16" s="153"/>
      <c r="D16" s="154"/>
    </row>
  </sheetData>
  <sortState ref="G8:G14">
    <sortCondition ref="G8"/>
  </sortState>
  <phoneticPr fontId="8" type="noConversion"/>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22"/>
  <sheetViews>
    <sheetView topLeftCell="A13" zoomScale="70" zoomScaleNormal="70" workbookViewId="0">
      <selection activeCell="G30" sqref="G30"/>
    </sheetView>
  </sheetViews>
  <sheetFormatPr baseColWidth="10" defaultRowHeight="14.4" x14ac:dyDescent="0.3"/>
  <cols>
    <col min="1" max="1" width="26.33203125" bestFit="1" customWidth="1"/>
    <col min="2" max="2" width="23.5546875" customWidth="1"/>
    <col min="3" max="3" width="26" customWidth="1"/>
  </cols>
  <sheetData>
    <row r="2" spans="1:5" x14ac:dyDescent="0.3">
      <c r="B2" t="s">
        <v>117</v>
      </c>
      <c r="C2" t="s">
        <v>118</v>
      </c>
    </row>
    <row r="3" spans="1:5" x14ac:dyDescent="0.3">
      <c r="B3" t="s">
        <v>132</v>
      </c>
      <c r="C3" t="s">
        <v>133</v>
      </c>
      <c r="E3" t="s">
        <v>128</v>
      </c>
    </row>
    <row r="4" spans="1:5" x14ac:dyDescent="0.3">
      <c r="A4" t="s">
        <v>116</v>
      </c>
      <c r="B4">
        <v>37.700000000000003</v>
      </c>
      <c r="C4">
        <v>2.88</v>
      </c>
      <c r="E4" t="s">
        <v>226</v>
      </c>
    </row>
    <row r="5" spans="1:5" x14ac:dyDescent="0.3">
      <c r="A5" t="s">
        <v>119</v>
      </c>
      <c r="B5">
        <v>52.1</v>
      </c>
      <c r="C5">
        <v>1.24</v>
      </c>
    </row>
    <row r="6" spans="1:5" x14ac:dyDescent="0.3">
      <c r="A6" t="s">
        <v>9</v>
      </c>
      <c r="B6">
        <v>42.7</v>
      </c>
      <c r="C6">
        <v>3.24</v>
      </c>
    </row>
    <row r="7" spans="1:5" x14ac:dyDescent="0.3">
      <c r="A7" t="s">
        <v>120</v>
      </c>
      <c r="B7" s="97">
        <v>68.5</v>
      </c>
      <c r="C7">
        <v>1.92</v>
      </c>
    </row>
    <row r="8" spans="1:5" x14ac:dyDescent="0.3">
      <c r="A8" t="s">
        <v>123</v>
      </c>
      <c r="B8" s="97">
        <v>44</v>
      </c>
      <c r="C8">
        <v>3.17</v>
      </c>
    </row>
    <row r="9" spans="1:5" x14ac:dyDescent="0.3">
      <c r="A9" t="s">
        <v>124</v>
      </c>
      <c r="B9" s="97">
        <v>44.5</v>
      </c>
      <c r="C9">
        <v>3.15</v>
      </c>
    </row>
    <row r="10" spans="1:5" x14ac:dyDescent="0.3">
      <c r="A10" t="s">
        <v>125</v>
      </c>
      <c r="B10">
        <v>44.4</v>
      </c>
      <c r="C10">
        <v>3.15</v>
      </c>
    </row>
    <row r="11" spans="1:5" x14ac:dyDescent="0.3">
      <c r="A11" t="s">
        <v>126</v>
      </c>
      <c r="B11" s="94">
        <v>50.5</v>
      </c>
      <c r="C11" s="95">
        <v>3.07</v>
      </c>
    </row>
    <row r="12" spans="1:5" x14ac:dyDescent="0.3">
      <c r="A12" t="s">
        <v>121</v>
      </c>
      <c r="B12">
        <v>28.3</v>
      </c>
      <c r="C12" s="96">
        <v>1.9</v>
      </c>
    </row>
    <row r="13" spans="1:5" x14ac:dyDescent="0.3">
      <c r="A13" t="s">
        <v>127</v>
      </c>
      <c r="B13" s="94">
        <v>56.2</v>
      </c>
      <c r="C13" s="95">
        <v>3.62</v>
      </c>
    </row>
    <row r="14" spans="1:5" x14ac:dyDescent="0.3">
      <c r="A14" t="s">
        <v>122</v>
      </c>
      <c r="B14">
        <v>46.1</v>
      </c>
      <c r="C14">
        <v>3.53</v>
      </c>
    </row>
    <row r="15" spans="1:5" x14ac:dyDescent="0.3">
      <c r="A15" t="s">
        <v>129</v>
      </c>
      <c r="B15" s="98">
        <v>42.7</v>
      </c>
      <c r="C15">
        <v>3.31</v>
      </c>
    </row>
    <row r="16" spans="1:5" x14ac:dyDescent="0.3">
      <c r="A16" t="s">
        <v>130</v>
      </c>
      <c r="B16" s="140" t="s">
        <v>198</v>
      </c>
      <c r="C16" s="140" t="s">
        <v>198</v>
      </c>
    </row>
    <row r="17" spans="1:3" x14ac:dyDescent="0.3">
      <c r="A17" t="s">
        <v>131</v>
      </c>
      <c r="B17" s="98">
        <v>9.6999999999999993</v>
      </c>
      <c r="C17">
        <v>0.58299999999999996</v>
      </c>
    </row>
    <row r="18" spans="1:3" x14ac:dyDescent="0.3">
      <c r="A18" t="s">
        <v>135</v>
      </c>
      <c r="B18" s="98">
        <v>13.1</v>
      </c>
      <c r="C18">
        <v>0.48099999999999998</v>
      </c>
    </row>
    <row r="19" spans="1:3" x14ac:dyDescent="0.3">
      <c r="A19" t="s">
        <v>134</v>
      </c>
      <c r="B19" s="98">
        <v>8.4</v>
      </c>
      <c r="C19">
        <v>0.46300000000000002</v>
      </c>
    </row>
    <row r="20" spans="1:3" x14ac:dyDescent="0.3">
      <c r="A20" t="s">
        <v>136</v>
      </c>
      <c r="B20" s="98">
        <v>9.4</v>
      </c>
      <c r="C20">
        <v>0.40500000000000003</v>
      </c>
    </row>
    <row r="21" spans="1:3" x14ac:dyDescent="0.3">
      <c r="A21" t="s">
        <v>137</v>
      </c>
      <c r="B21">
        <f>'2. Individual electricity mix'!C11</f>
        <v>9.1542500000000011</v>
      </c>
      <c r="C21" s="99">
        <f>'2. Individual electricity mix'!C12</f>
        <v>0.38645002999999994</v>
      </c>
    </row>
    <row r="22" spans="1:3" x14ac:dyDescent="0.3">
      <c r="A22" t="s">
        <v>227</v>
      </c>
      <c r="B22" s="169">
        <v>3.7</v>
      </c>
      <c r="C22" s="168">
        <v>0.218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W25"/>
  <sheetViews>
    <sheetView zoomScale="60" zoomScaleNormal="60" zoomScaleSheetLayoutView="70" workbookViewId="0">
      <selection activeCell="L29" sqref="L29"/>
    </sheetView>
  </sheetViews>
  <sheetFormatPr baseColWidth="10" defaultRowHeight="14.4" x14ac:dyDescent="0.3"/>
  <sheetData>
    <row r="1" spans="2:23" ht="15" thickBot="1" x14ac:dyDescent="0.35"/>
    <row r="2" spans="2:23" ht="15" thickTop="1" x14ac:dyDescent="0.3">
      <c r="H2" s="1"/>
      <c r="L2" s="291" t="s">
        <v>194</v>
      </c>
      <c r="M2" s="292"/>
    </row>
    <row r="3" spans="2:23" ht="15" thickBot="1" x14ac:dyDescent="0.35">
      <c r="L3" s="293"/>
      <c r="M3" s="294"/>
    </row>
    <row r="4" spans="2:23" ht="15.6" thickTop="1" thickBot="1" x14ac:dyDescent="0.35"/>
    <row r="5" spans="2:23" ht="15" thickBot="1" x14ac:dyDescent="0.35">
      <c r="E5" s="3" t="s">
        <v>192</v>
      </c>
      <c r="F5" s="4"/>
      <c r="G5" s="4"/>
      <c r="H5" s="5"/>
      <c r="Q5" s="3" t="s">
        <v>196</v>
      </c>
      <c r="R5" s="4"/>
      <c r="S5" s="4"/>
      <c r="T5" s="5"/>
    </row>
    <row r="6" spans="2:23" x14ac:dyDescent="0.3">
      <c r="E6" s="6" t="s">
        <v>0</v>
      </c>
      <c r="F6" s="7"/>
      <c r="G6" s="8" t="s">
        <v>1</v>
      </c>
      <c r="H6" s="9"/>
      <c r="Q6" s="6" t="s">
        <v>0</v>
      </c>
      <c r="R6" s="7"/>
      <c r="S6" s="8" t="s">
        <v>1</v>
      </c>
      <c r="T6" s="9"/>
    </row>
    <row r="7" spans="2:23" x14ac:dyDescent="0.3">
      <c r="E7" s="10" t="s">
        <v>235</v>
      </c>
      <c r="F7" s="11"/>
      <c r="G7" s="12" t="s">
        <v>230</v>
      </c>
      <c r="H7" s="13"/>
      <c r="Q7" s="10" t="s">
        <v>235</v>
      </c>
      <c r="R7" s="11"/>
      <c r="S7" s="12" t="s">
        <v>230</v>
      </c>
      <c r="T7" s="13"/>
    </row>
    <row r="8" spans="2:23" x14ac:dyDescent="0.3">
      <c r="E8" s="10" t="s">
        <v>234</v>
      </c>
      <c r="F8" s="11"/>
      <c r="G8" s="12" t="s">
        <v>231</v>
      </c>
      <c r="H8" s="13"/>
      <c r="Q8" s="10" t="s">
        <v>234</v>
      </c>
      <c r="R8" s="11"/>
      <c r="S8" s="12" t="s">
        <v>231</v>
      </c>
      <c r="T8" s="13"/>
    </row>
    <row r="9" spans="2:23" x14ac:dyDescent="0.3">
      <c r="E9" s="10" t="s">
        <v>233</v>
      </c>
      <c r="F9" s="11"/>
      <c r="G9" s="12" t="s">
        <v>232</v>
      </c>
      <c r="H9" s="13"/>
      <c r="Q9" s="10" t="s">
        <v>233</v>
      </c>
      <c r="R9" s="11"/>
      <c r="S9" s="12" t="s">
        <v>232</v>
      </c>
      <c r="T9" s="13"/>
    </row>
    <row r="10" spans="2:23" x14ac:dyDescent="0.3">
      <c r="E10" s="14" t="s">
        <v>2</v>
      </c>
      <c r="F10" s="11"/>
      <c r="G10" s="11" t="s">
        <v>2</v>
      </c>
      <c r="H10" s="13"/>
      <c r="Q10" s="14" t="s">
        <v>2</v>
      </c>
      <c r="R10" s="11"/>
      <c r="S10" s="11" t="s">
        <v>2</v>
      </c>
      <c r="T10" s="13"/>
    </row>
    <row r="11" spans="2:23" x14ac:dyDescent="0.3">
      <c r="E11" s="15" t="s">
        <v>193</v>
      </c>
      <c r="F11" s="16"/>
      <c r="G11" s="16"/>
      <c r="H11" s="17"/>
      <c r="Q11" s="15" t="s">
        <v>3</v>
      </c>
      <c r="R11" s="16"/>
      <c r="S11" s="16"/>
      <c r="T11" s="17"/>
    </row>
    <row r="12" spans="2:23" ht="15" thickBot="1" x14ac:dyDescent="0.35">
      <c r="E12" s="18"/>
      <c r="F12" s="19"/>
      <c r="G12" s="19"/>
      <c r="H12" s="20"/>
      <c r="Q12" s="18" t="s">
        <v>4</v>
      </c>
      <c r="R12" s="19"/>
      <c r="S12" s="19"/>
      <c r="T12" s="20"/>
    </row>
    <row r="14" spans="2:23" ht="15" thickBot="1" x14ac:dyDescent="0.35"/>
    <row r="15" spans="2:23" ht="15" thickBot="1" x14ac:dyDescent="0.35">
      <c r="B15" s="3" t="s">
        <v>228</v>
      </c>
      <c r="C15" s="4"/>
      <c r="D15" s="4"/>
      <c r="E15" s="5"/>
      <c r="H15" s="3" t="s">
        <v>229</v>
      </c>
      <c r="I15" s="4"/>
      <c r="J15" s="4"/>
      <c r="K15" s="5"/>
      <c r="N15" s="3" t="s">
        <v>195</v>
      </c>
      <c r="O15" s="4"/>
      <c r="P15" s="4"/>
      <c r="Q15" s="5"/>
      <c r="T15" s="3" t="s">
        <v>197</v>
      </c>
      <c r="U15" s="4"/>
      <c r="V15" s="4"/>
      <c r="W15" s="5"/>
    </row>
    <row r="16" spans="2:23" x14ac:dyDescent="0.3">
      <c r="B16" s="6" t="s">
        <v>0</v>
      </c>
      <c r="C16" s="7"/>
      <c r="D16" s="8" t="s">
        <v>1</v>
      </c>
      <c r="E16" s="9"/>
      <c r="H16" s="6" t="s">
        <v>0</v>
      </c>
      <c r="I16" s="7"/>
      <c r="J16" s="8" t="s">
        <v>1</v>
      </c>
      <c r="K16" s="9"/>
      <c r="N16" s="6" t="s">
        <v>0</v>
      </c>
      <c r="O16" s="7"/>
      <c r="P16" s="8" t="s">
        <v>1</v>
      </c>
      <c r="Q16" s="9"/>
      <c r="T16" s="6" t="s">
        <v>0</v>
      </c>
      <c r="U16" s="7"/>
      <c r="V16" s="8" t="s">
        <v>1</v>
      </c>
      <c r="W16" s="9"/>
    </row>
    <row r="17" spans="2:23" x14ac:dyDescent="0.3">
      <c r="B17" s="10" t="s">
        <v>235</v>
      </c>
      <c r="C17" s="11"/>
      <c r="D17" s="12" t="s">
        <v>230</v>
      </c>
      <c r="E17" s="13"/>
      <c r="H17" s="10" t="s">
        <v>235</v>
      </c>
      <c r="I17" s="11"/>
      <c r="J17" s="12" t="s">
        <v>230</v>
      </c>
      <c r="K17" s="13"/>
      <c r="N17" s="10" t="s">
        <v>235</v>
      </c>
      <c r="O17" s="11"/>
      <c r="P17" s="12" t="s">
        <v>230</v>
      </c>
      <c r="Q17" s="13"/>
      <c r="T17" s="10">
        <v>2015</v>
      </c>
      <c r="U17" s="11"/>
      <c r="V17" s="12" t="s">
        <v>230</v>
      </c>
      <c r="W17" s="13"/>
    </row>
    <row r="18" spans="2:23" x14ac:dyDescent="0.3">
      <c r="B18" s="10" t="s">
        <v>234</v>
      </c>
      <c r="C18" s="11"/>
      <c r="D18" s="12" t="s">
        <v>231</v>
      </c>
      <c r="E18" s="13"/>
      <c r="H18" s="10" t="s">
        <v>234</v>
      </c>
      <c r="I18" s="11"/>
      <c r="J18" s="12" t="s">
        <v>231</v>
      </c>
      <c r="K18" s="13"/>
      <c r="N18" s="10" t="s">
        <v>234</v>
      </c>
      <c r="O18" s="11"/>
      <c r="P18" s="12" t="s">
        <v>231</v>
      </c>
      <c r="Q18" s="13"/>
      <c r="T18" s="10">
        <v>2016</v>
      </c>
      <c r="U18" s="11"/>
      <c r="V18" s="12" t="s">
        <v>231</v>
      </c>
      <c r="W18" s="13"/>
    </row>
    <row r="19" spans="2:23" x14ac:dyDescent="0.3">
      <c r="B19" s="10" t="s">
        <v>233</v>
      </c>
      <c r="C19" s="11"/>
      <c r="D19" s="12" t="s">
        <v>232</v>
      </c>
      <c r="E19" s="13"/>
      <c r="H19" s="10" t="s">
        <v>233</v>
      </c>
      <c r="I19" s="11"/>
      <c r="J19" s="12" t="s">
        <v>232</v>
      </c>
      <c r="K19" s="13"/>
      <c r="N19" s="10" t="s">
        <v>233</v>
      </c>
      <c r="O19" s="11"/>
      <c r="P19" s="12" t="s">
        <v>232</v>
      </c>
      <c r="Q19" s="13"/>
      <c r="T19" s="10">
        <v>2017</v>
      </c>
      <c r="U19" s="11"/>
      <c r="V19" s="12" t="s">
        <v>232</v>
      </c>
      <c r="W19" s="13"/>
    </row>
    <row r="20" spans="2:23" x14ac:dyDescent="0.3">
      <c r="B20" s="14" t="s">
        <v>2</v>
      </c>
      <c r="C20" s="11"/>
      <c r="D20" s="11" t="s">
        <v>2</v>
      </c>
      <c r="E20" s="13"/>
      <c r="H20" s="14" t="s">
        <v>2</v>
      </c>
      <c r="I20" s="11"/>
      <c r="J20" s="11" t="s">
        <v>2</v>
      </c>
      <c r="K20" s="13"/>
      <c r="N20" s="14" t="s">
        <v>2</v>
      </c>
      <c r="O20" s="11"/>
      <c r="P20" s="11" t="s">
        <v>2</v>
      </c>
      <c r="Q20" s="13"/>
      <c r="T20" s="14" t="s">
        <v>2</v>
      </c>
      <c r="U20" s="11"/>
      <c r="V20" s="11" t="s">
        <v>2</v>
      </c>
      <c r="W20" s="13"/>
    </row>
    <row r="21" spans="2:23" x14ac:dyDescent="0.3">
      <c r="B21" s="15" t="s">
        <v>3</v>
      </c>
      <c r="C21" s="16"/>
      <c r="D21" s="16"/>
      <c r="E21" s="17"/>
      <c r="H21" s="15" t="s">
        <v>3</v>
      </c>
      <c r="I21" s="16"/>
      <c r="J21" s="16"/>
      <c r="K21" s="17"/>
      <c r="N21" s="15" t="s">
        <v>3</v>
      </c>
      <c r="O21" s="16"/>
      <c r="P21" s="16"/>
      <c r="Q21" s="17"/>
      <c r="T21" s="15" t="s">
        <v>3</v>
      </c>
      <c r="U21" s="16"/>
      <c r="V21" s="16"/>
      <c r="W21" s="17"/>
    </row>
    <row r="22" spans="2:23" ht="15" thickBot="1" x14ac:dyDescent="0.35">
      <c r="B22" s="18" t="s">
        <v>4</v>
      </c>
      <c r="C22" s="19"/>
      <c r="D22" s="19"/>
      <c r="E22" s="20"/>
      <c r="H22" s="18" t="s">
        <v>4</v>
      </c>
      <c r="I22" s="19"/>
      <c r="J22" s="19"/>
      <c r="K22" s="20"/>
      <c r="N22" s="18" t="s">
        <v>4</v>
      </c>
      <c r="O22" s="19"/>
      <c r="P22" s="19"/>
      <c r="Q22" s="20"/>
      <c r="T22" s="18" t="s">
        <v>4</v>
      </c>
      <c r="U22" s="19"/>
      <c r="V22" s="19"/>
      <c r="W22" s="20"/>
    </row>
    <row r="24" spans="2:23" x14ac:dyDescent="0.3">
      <c r="B24" s="170" t="s">
        <v>11</v>
      </c>
      <c r="C24" s="171"/>
      <c r="D24" s="171"/>
      <c r="E24" s="171"/>
      <c r="F24" s="171"/>
      <c r="G24" s="171"/>
      <c r="H24" s="171"/>
      <c r="I24" s="151"/>
    </row>
    <row r="25" spans="2:23" x14ac:dyDescent="0.3">
      <c r="B25" s="118" t="s">
        <v>12</v>
      </c>
      <c r="C25" s="119"/>
      <c r="D25" s="119"/>
      <c r="E25" s="119"/>
      <c r="F25" s="119"/>
      <c r="G25" s="119"/>
      <c r="H25" s="119"/>
      <c r="I25" s="120"/>
    </row>
  </sheetData>
  <mergeCells count="1">
    <mergeCell ref="L2:M3"/>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C58"/>
  <sheetViews>
    <sheetView topLeftCell="A28" zoomScale="60" zoomScaleNormal="60" zoomScaleSheetLayoutView="70" workbookViewId="0">
      <selection activeCell="H41" sqref="H41"/>
    </sheetView>
  </sheetViews>
  <sheetFormatPr baseColWidth="10" defaultRowHeight="14.4" x14ac:dyDescent="0.3"/>
  <cols>
    <col min="1" max="1" width="45.33203125" customWidth="1"/>
    <col min="13" max="13" width="13.6640625" customWidth="1"/>
    <col min="20" max="21" width="11" customWidth="1"/>
    <col min="23" max="23" width="11.44140625" customWidth="1"/>
  </cols>
  <sheetData>
    <row r="1" spans="1:23" x14ac:dyDescent="0.3">
      <c r="A1" t="s">
        <v>11</v>
      </c>
    </row>
    <row r="2" spans="1:23" x14ac:dyDescent="0.3">
      <c r="A2" t="s">
        <v>12</v>
      </c>
      <c r="H2" s="1"/>
    </row>
    <row r="4" spans="1:23" ht="15" thickBot="1" x14ac:dyDescent="0.35"/>
    <row r="5" spans="1:23" ht="15" thickBot="1" x14ac:dyDescent="0.35">
      <c r="E5" s="3" t="s">
        <v>152</v>
      </c>
      <c r="F5" s="4"/>
      <c r="G5" s="4"/>
      <c r="H5" s="5"/>
      <c r="Q5" s="3" t="s">
        <v>166</v>
      </c>
      <c r="R5" s="4"/>
      <c r="S5" s="4"/>
      <c r="T5" s="5"/>
    </row>
    <row r="6" spans="1:23" x14ac:dyDescent="0.3">
      <c r="E6" s="6" t="s">
        <v>0</v>
      </c>
      <c r="F6" s="7"/>
      <c r="G6" s="8" t="s">
        <v>1</v>
      </c>
      <c r="H6" s="9"/>
      <c r="Q6" s="6" t="s">
        <v>0</v>
      </c>
      <c r="R6" s="7"/>
      <c r="S6" s="8" t="s">
        <v>1</v>
      </c>
      <c r="T6" s="9"/>
    </row>
    <row r="7" spans="1:23" x14ac:dyDescent="0.3">
      <c r="E7" s="10">
        <f>B37</f>
        <v>2015</v>
      </c>
      <c r="F7" s="11" t="e">
        <f>B40/B41</f>
        <v>#DIV/0!</v>
      </c>
      <c r="G7" s="12">
        <f>E37</f>
        <v>2018</v>
      </c>
      <c r="H7" s="13" t="e">
        <f>E40/E41</f>
        <v>#DIV/0!</v>
      </c>
      <c r="Q7" s="10">
        <f>B37</f>
        <v>2015</v>
      </c>
      <c r="R7" s="68" t="e">
        <f>X54/B41</f>
        <v>#DIV/0!</v>
      </c>
      <c r="S7" s="12">
        <f>E37</f>
        <v>2018</v>
      </c>
      <c r="T7" s="72" t="e">
        <f>AA54/E41</f>
        <v>#DIV/0!</v>
      </c>
    </row>
    <row r="8" spans="1:23" x14ac:dyDescent="0.3">
      <c r="E8" s="10">
        <f>C37</f>
        <v>2016</v>
      </c>
      <c r="F8" s="11" t="e">
        <f>C40/C41</f>
        <v>#DIV/0!</v>
      </c>
      <c r="G8" s="12">
        <f>F37</f>
        <v>2019</v>
      </c>
      <c r="H8" s="13" t="e">
        <f>F40/F41</f>
        <v>#DIV/0!</v>
      </c>
      <c r="Q8" s="10">
        <f>C37</f>
        <v>2016</v>
      </c>
      <c r="R8" s="68" t="e">
        <f>Y54/C41</f>
        <v>#DIV/0!</v>
      </c>
      <c r="S8" s="12">
        <f>F37</f>
        <v>2019</v>
      </c>
      <c r="T8" s="72" t="e">
        <f>AB54/F41</f>
        <v>#DIV/0!</v>
      </c>
    </row>
    <row r="9" spans="1:23" x14ac:dyDescent="0.3">
      <c r="E9" s="10">
        <f>D37</f>
        <v>2017</v>
      </c>
      <c r="F9" s="11" t="e">
        <f>D40/D41</f>
        <v>#DIV/0!</v>
      </c>
      <c r="G9" s="12">
        <f>G37</f>
        <v>2020</v>
      </c>
      <c r="H9" s="13" t="e">
        <f>G40/G41</f>
        <v>#DIV/0!</v>
      </c>
      <c r="Q9" s="10">
        <f>D37</f>
        <v>2017</v>
      </c>
      <c r="R9" s="68" t="e">
        <f>Z54/D41</f>
        <v>#DIV/0!</v>
      </c>
      <c r="S9" s="12">
        <f>G37</f>
        <v>2020</v>
      </c>
      <c r="T9" s="72" t="e">
        <f>AC54/G41</f>
        <v>#DIV/0!</v>
      </c>
    </row>
    <row r="10" spans="1:23" x14ac:dyDescent="0.3">
      <c r="E10" s="14" t="s">
        <v>2</v>
      </c>
      <c r="F10" s="11" t="e">
        <f>AVERAGE(F7:F9)</f>
        <v>#DIV/0!</v>
      </c>
      <c r="G10" s="11" t="s">
        <v>2</v>
      </c>
      <c r="H10" s="13" t="e">
        <f>AVERAGE(H7:H9)</f>
        <v>#DIV/0!</v>
      </c>
      <c r="Q10" s="14" t="s">
        <v>2</v>
      </c>
      <c r="R10" s="11" t="e">
        <f>AVERAGE(R7:R9)</f>
        <v>#DIV/0!</v>
      </c>
      <c r="S10" s="11" t="s">
        <v>2</v>
      </c>
      <c r="T10" s="13" t="e">
        <f>AVERAGE(T7:T9)</f>
        <v>#DIV/0!</v>
      </c>
    </row>
    <row r="11" spans="1:23" x14ac:dyDescent="0.3">
      <c r="E11" s="295" t="s">
        <v>110</v>
      </c>
      <c r="F11" s="296"/>
      <c r="G11" s="91"/>
      <c r="H11" s="17"/>
      <c r="Q11" s="15" t="s">
        <v>110</v>
      </c>
      <c r="R11" s="87"/>
      <c r="S11" s="205" t="e">
        <f>T9-R10</f>
        <v>#DIV/0!</v>
      </c>
      <c r="T11" s="206"/>
    </row>
    <row r="12" spans="1:23" ht="15" thickBot="1" x14ac:dyDescent="0.35">
      <c r="E12" s="297" t="s">
        <v>111</v>
      </c>
      <c r="F12" s="298"/>
      <c r="G12" s="90"/>
      <c r="H12" s="20"/>
      <c r="Q12" s="18" t="s">
        <v>111</v>
      </c>
      <c r="R12" s="86"/>
      <c r="S12" s="207" t="e">
        <f>S11/R10</f>
        <v>#DIV/0!</v>
      </c>
      <c r="T12" s="208"/>
    </row>
    <row r="14" spans="1:23" ht="15" thickBot="1" x14ac:dyDescent="0.35"/>
    <row r="15" spans="1:23" ht="15" thickBot="1" x14ac:dyDescent="0.35">
      <c r="B15" s="3" t="s">
        <v>153</v>
      </c>
      <c r="C15" s="4"/>
      <c r="D15" s="4"/>
      <c r="E15" s="5"/>
      <c r="H15" s="3" t="s">
        <v>185</v>
      </c>
      <c r="I15" s="4"/>
      <c r="J15" s="4"/>
      <c r="K15" s="5"/>
      <c r="N15" s="3" t="s">
        <v>164</v>
      </c>
      <c r="O15" s="4"/>
      <c r="P15" s="4"/>
      <c r="Q15" s="5"/>
      <c r="T15" s="3" t="s">
        <v>165</v>
      </c>
      <c r="U15" s="4"/>
      <c r="V15" s="4"/>
      <c r="W15" s="5"/>
    </row>
    <row r="16" spans="1:23" x14ac:dyDescent="0.3">
      <c r="B16" s="6" t="s">
        <v>0</v>
      </c>
      <c r="C16" s="7"/>
      <c r="D16" s="8" t="s">
        <v>1</v>
      </c>
      <c r="E16" s="9"/>
      <c r="H16" s="6" t="s">
        <v>0</v>
      </c>
      <c r="I16" s="7"/>
      <c r="J16" s="8" t="s">
        <v>1</v>
      </c>
      <c r="K16" s="9"/>
      <c r="N16" s="6" t="s">
        <v>0</v>
      </c>
      <c r="O16" s="7"/>
      <c r="P16" s="8" t="s">
        <v>1</v>
      </c>
      <c r="Q16" s="9"/>
      <c r="T16" s="6" t="s">
        <v>0</v>
      </c>
      <c r="U16" s="7"/>
      <c r="V16" s="8" t="s">
        <v>1</v>
      </c>
      <c r="W16" s="9"/>
    </row>
    <row r="17" spans="1:29" x14ac:dyDescent="0.3">
      <c r="B17" s="10">
        <f>B37</f>
        <v>2015</v>
      </c>
      <c r="C17" s="11" t="e">
        <f>B45*B46</f>
        <v>#DIV/0!</v>
      </c>
      <c r="D17" s="12">
        <f>E37</f>
        <v>2018</v>
      </c>
      <c r="E17" s="13" t="e">
        <f>E45*E46</f>
        <v>#DIV/0!</v>
      </c>
      <c r="H17" s="10">
        <f>B37</f>
        <v>2015</v>
      </c>
      <c r="I17" s="11" t="e">
        <f>B50*B51</f>
        <v>#DIV/0!</v>
      </c>
      <c r="J17" s="12">
        <f>E37</f>
        <v>2018</v>
      </c>
      <c r="K17" s="13" t="e">
        <f>E50*E51</f>
        <v>#DIV/0!</v>
      </c>
      <c r="N17" s="10">
        <f>B37</f>
        <v>2015</v>
      </c>
      <c r="O17" s="68" t="e">
        <f>X56/B41</f>
        <v>#DIV/0!</v>
      </c>
      <c r="P17" s="12">
        <f>E37</f>
        <v>2018</v>
      </c>
      <c r="Q17" s="72" t="e">
        <f>AA56/E41</f>
        <v>#DIV/0!</v>
      </c>
      <c r="T17" s="10">
        <f>B37</f>
        <v>2015</v>
      </c>
      <c r="U17" s="11" t="e">
        <f>X58/B41</f>
        <v>#DIV/0!</v>
      </c>
      <c r="V17" s="12">
        <f>E37</f>
        <v>2018</v>
      </c>
      <c r="W17" s="13" t="e">
        <f>AA58/E41</f>
        <v>#DIV/0!</v>
      </c>
    </row>
    <row r="18" spans="1:29" x14ac:dyDescent="0.3">
      <c r="B18" s="10">
        <f>C37</f>
        <v>2016</v>
      </c>
      <c r="C18" s="11" t="e">
        <f>C45*C46</f>
        <v>#DIV/0!</v>
      </c>
      <c r="D18" s="12">
        <f>F37</f>
        <v>2019</v>
      </c>
      <c r="E18" s="13" t="e">
        <f>F45*F46</f>
        <v>#DIV/0!</v>
      </c>
      <c r="H18" s="10">
        <f>C37</f>
        <v>2016</v>
      </c>
      <c r="I18" s="11" t="e">
        <f>C50*C51</f>
        <v>#DIV/0!</v>
      </c>
      <c r="J18" s="12">
        <f>F37</f>
        <v>2019</v>
      </c>
      <c r="K18" s="13" t="e">
        <f>F50*F51</f>
        <v>#DIV/0!</v>
      </c>
      <c r="N18" s="10">
        <f>C37</f>
        <v>2016</v>
      </c>
      <c r="O18" s="68" t="e">
        <f>Y56/C41</f>
        <v>#DIV/0!</v>
      </c>
      <c r="P18" s="12">
        <f>F37</f>
        <v>2019</v>
      </c>
      <c r="Q18" s="72" t="e">
        <f>AB56/F41</f>
        <v>#DIV/0!</v>
      </c>
      <c r="T18" s="10">
        <f>C37</f>
        <v>2016</v>
      </c>
      <c r="U18" s="11" t="e">
        <f>Y58/C41</f>
        <v>#DIV/0!</v>
      </c>
      <c r="V18" s="12">
        <f>F37</f>
        <v>2019</v>
      </c>
      <c r="W18" s="13" t="e">
        <f>AB58/F41</f>
        <v>#DIV/0!</v>
      </c>
    </row>
    <row r="19" spans="1:29" x14ac:dyDescent="0.3">
      <c r="B19" s="10">
        <f>D37</f>
        <v>2017</v>
      </c>
      <c r="C19" s="11" t="e">
        <f>D45*D46</f>
        <v>#DIV/0!</v>
      </c>
      <c r="D19" s="12">
        <f>G37</f>
        <v>2020</v>
      </c>
      <c r="E19" s="13" t="e">
        <f>G45*G46</f>
        <v>#DIV/0!</v>
      </c>
      <c r="H19" s="10">
        <f>D37</f>
        <v>2017</v>
      </c>
      <c r="I19" s="11" t="e">
        <f>D50*D51</f>
        <v>#DIV/0!</v>
      </c>
      <c r="J19" s="12">
        <f>G37</f>
        <v>2020</v>
      </c>
      <c r="K19" s="13" t="e">
        <f>G50*G51</f>
        <v>#DIV/0!</v>
      </c>
      <c r="N19" s="10">
        <f>D37</f>
        <v>2017</v>
      </c>
      <c r="O19" s="68" t="e">
        <f>Z56/D41</f>
        <v>#DIV/0!</v>
      </c>
      <c r="P19" s="12">
        <f>G37</f>
        <v>2020</v>
      </c>
      <c r="Q19" s="72" t="e">
        <f>AC56/G41</f>
        <v>#DIV/0!</v>
      </c>
      <c r="T19" s="10">
        <f>D37</f>
        <v>2017</v>
      </c>
      <c r="U19" s="11" t="e">
        <f>Z58/D41</f>
        <v>#DIV/0!</v>
      </c>
      <c r="V19" s="12">
        <f>G37</f>
        <v>2020</v>
      </c>
      <c r="W19" s="13" t="e">
        <f>AC58/G41</f>
        <v>#DIV/0!</v>
      </c>
    </row>
    <row r="20" spans="1:29" x14ac:dyDescent="0.3">
      <c r="B20" s="14" t="s">
        <v>2</v>
      </c>
      <c r="C20" s="11" t="e">
        <f>AVERAGE(C17:C19)</f>
        <v>#DIV/0!</v>
      </c>
      <c r="D20" s="11" t="s">
        <v>2</v>
      </c>
      <c r="E20" s="13" t="e">
        <f>AVERAGE(E17:E19)</f>
        <v>#DIV/0!</v>
      </c>
      <c r="H20" s="14" t="s">
        <v>2</v>
      </c>
      <c r="I20" s="11" t="e">
        <f>AVERAGE(I17:I19)</f>
        <v>#DIV/0!</v>
      </c>
      <c r="J20" s="11" t="s">
        <v>2</v>
      </c>
      <c r="K20" s="13" t="e">
        <f>AVERAGE(K17:K19)</f>
        <v>#DIV/0!</v>
      </c>
      <c r="N20" s="14" t="s">
        <v>2</v>
      </c>
      <c r="O20" s="11" t="e">
        <f>AVERAGE(O17:O19)</f>
        <v>#DIV/0!</v>
      </c>
      <c r="P20" s="11" t="s">
        <v>2</v>
      </c>
      <c r="Q20" s="13" t="e">
        <f>AVERAGE(Q17:Q19)</f>
        <v>#DIV/0!</v>
      </c>
      <c r="T20" s="14" t="s">
        <v>2</v>
      </c>
      <c r="U20" s="11" t="e">
        <f>AVERAGE(U17:U19)</f>
        <v>#DIV/0!</v>
      </c>
      <c r="V20" s="11" t="s">
        <v>2</v>
      </c>
      <c r="W20" s="13" t="e">
        <f>AVERAGE(W17:W19)</f>
        <v>#DIV/0!</v>
      </c>
    </row>
    <row r="21" spans="1:29" x14ac:dyDescent="0.3">
      <c r="B21" s="15" t="s">
        <v>110</v>
      </c>
      <c r="C21" s="87"/>
      <c r="D21" s="279" t="e">
        <f>E19-C20</f>
        <v>#DIV/0!</v>
      </c>
      <c r="E21" s="210"/>
      <c r="H21" s="15" t="s">
        <v>3</v>
      </c>
      <c r="I21" s="16"/>
      <c r="J21" s="211" t="e">
        <f>K19-I20</f>
        <v>#DIV/0!</v>
      </c>
      <c r="K21" s="212"/>
      <c r="N21" s="15" t="s">
        <v>110</v>
      </c>
      <c r="O21" s="87"/>
      <c r="P21" s="205" t="e">
        <f>Q19-O20</f>
        <v>#DIV/0!</v>
      </c>
      <c r="Q21" s="206"/>
      <c r="T21" s="15" t="s">
        <v>110</v>
      </c>
      <c r="U21" s="87"/>
      <c r="V21" s="205" t="e">
        <f>W19-U20</f>
        <v>#DIV/0!</v>
      </c>
      <c r="W21" s="206"/>
    </row>
    <row r="22" spans="1:29" ht="15" thickBot="1" x14ac:dyDescent="0.35">
      <c r="B22" s="18" t="s">
        <v>111</v>
      </c>
      <c r="C22" s="86"/>
      <c r="D22" s="207" t="e">
        <f>D21/C20</f>
        <v>#DIV/0!</v>
      </c>
      <c r="E22" s="208"/>
      <c r="H22" s="18" t="s">
        <v>4</v>
      </c>
      <c r="I22" s="19"/>
      <c r="J22" s="213" t="e">
        <f>J21/I20</f>
        <v>#DIV/0!</v>
      </c>
      <c r="K22" s="208"/>
      <c r="N22" s="18" t="s">
        <v>111</v>
      </c>
      <c r="O22" s="86"/>
      <c r="P22" s="207" t="e">
        <f>P21/O20</f>
        <v>#DIV/0!</v>
      </c>
      <c r="Q22" s="208"/>
      <c r="T22" s="18" t="s">
        <v>111</v>
      </c>
      <c r="U22" s="86"/>
      <c r="V22" s="207" t="e">
        <f>V21/U20</f>
        <v>#DIV/0!</v>
      </c>
      <c r="W22" s="208"/>
    </row>
    <row r="24" spans="1:29" ht="15" thickBot="1" x14ac:dyDescent="0.3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row>
    <row r="25" spans="1:29" ht="15" thickTop="1" x14ac:dyDescent="0.3"/>
    <row r="26" spans="1:29" x14ac:dyDescent="0.3">
      <c r="A26" t="s">
        <v>53</v>
      </c>
    </row>
    <row r="28" spans="1:29" ht="15" thickBot="1" x14ac:dyDescent="0.35">
      <c r="A28" s="2" t="s">
        <v>13</v>
      </c>
      <c r="K28" s="2" t="s">
        <v>6</v>
      </c>
    </row>
    <row r="29" spans="1:29" x14ac:dyDescent="0.3">
      <c r="A29" s="38" t="s">
        <v>26</v>
      </c>
      <c r="B29" s="39" t="s">
        <v>24</v>
      </c>
      <c r="C29" s="40" t="s">
        <v>25</v>
      </c>
      <c r="K29" s="214" t="s">
        <v>33</v>
      </c>
      <c r="L29" s="215"/>
      <c r="M29" s="216"/>
      <c r="N29" s="7" t="str">
        <f>B33</f>
        <v>Name 1</v>
      </c>
      <c r="O29" s="9" t="str">
        <f>C33</f>
        <v>Name 2</v>
      </c>
      <c r="T29" s="21"/>
      <c r="U29" s="245" t="s">
        <v>54</v>
      </c>
      <c r="V29" s="246"/>
      <c r="W29" s="246"/>
      <c r="X29" s="39">
        <f t="shared" ref="X29:AC29" si="0">B37</f>
        <v>2015</v>
      </c>
      <c r="Y29" s="39">
        <f t="shared" si="0"/>
        <v>2016</v>
      </c>
      <c r="Z29" s="39">
        <f t="shared" si="0"/>
        <v>2017</v>
      </c>
      <c r="AA29" s="39">
        <f t="shared" si="0"/>
        <v>2018</v>
      </c>
      <c r="AB29" s="39">
        <f t="shared" si="0"/>
        <v>2019</v>
      </c>
      <c r="AC29" s="40">
        <f t="shared" si="0"/>
        <v>2020</v>
      </c>
    </row>
    <row r="30" spans="1:29" x14ac:dyDescent="0.3">
      <c r="A30" s="26" t="s">
        <v>22</v>
      </c>
      <c r="B30" s="31"/>
      <c r="C30" s="41" t="e">
        <f>B30/(B30+B31)</f>
        <v>#DIV/0!</v>
      </c>
      <c r="K30" s="217" t="s">
        <v>52</v>
      </c>
      <c r="L30" s="218"/>
      <c r="M30" s="219"/>
      <c r="N30" s="59"/>
      <c r="O30" s="60"/>
      <c r="T30" s="21"/>
      <c r="U30" s="247" t="s">
        <v>67</v>
      </c>
      <c r="V30" s="248"/>
      <c r="W30" s="248"/>
      <c r="X30" s="31"/>
      <c r="Y30" s="31"/>
      <c r="Z30" s="31"/>
      <c r="AA30" s="31"/>
      <c r="AB30" s="31"/>
      <c r="AC30" s="43"/>
    </row>
    <row r="31" spans="1:29" ht="14.7" customHeight="1" thickBot="1" x14ac:dyDescent="0.35">
      <c r="A31" s="28" t="s">
        <v>23</v>
      </c>
      <c r="B31" s="30"/>
      <c r="C31" s="42" t="e">
        <f>B31/(B30+B31)</f>
        <v>#DIV/0!</v>
      </c>
      <c r="K31" s="217" t="s">
        <v>64</v>
      </c>
      <c r="L31" s="218"/>
      <c r="M31" s="219"/>
      <c r="N31" s="61"/>
      <c r="O31" s="62"/>
      <c r="U31" s="247" t="s">
        <v>68</v>
      </c>
      <c r="V31" s="248"/>
      <c r="W31" s="248"/>
      <c r="X31" s="31"/>
      <c r="Y31" s="31"/>
      <c r="Z31" s="31"/>
      <c r="AA31" s="31"/>
      <c r="AB31" s="31"/>
      <c r="AC31" s="43"/>
    </row>
    <row r="32" spans="1:29" ht="15" thickBot="1" x14ac:dyDescent="0.35">
      <c r="K32" s="217" t="s">
        <v>65</v>
      </c>
      <c r="L32" s="218"/>
      <c r="M32" s="219"/>
      <c r="N32" s="51"/>
      <c r="O32" s="43"/>
      <c r="U32" s="247" t="s">
        <v>66</v>
      </c>
      <c r="V32" s="248"/>
      <c r="W32" s="248"/>
      <c r="X32" s="59"/>
      <c r="Y32" s="59"/>
      <c r="Z32" s="59"/>
      <c r="AA32" s="59"/>
      <c r="AB32" s="59"/>
      <c r="AC32" s="60"/>
    </row>
    <row r="33" spans="1:29" x14ac:dyDescent="0.3">
      <c r="A33" s="38" t="s">
        <v>27</v>
      </c>
      <c r="B33" s="35" t="s">
        <v>236</v>
      </c>
      <c r="C33" s="36" t="s">
        <v>237</v>
      </c>
      <c r="K33" s="217" t="s">
        <v>61</v>
      </c>
      <c r="L33" s="218"/>
      <c r="M33" s="219"/>
      <c r="N33" s="31"/>
      <c r="O33" s="43"/>
      <c r="U33" s="247" t="s">
        <v>58</v>
      </c>
      <c r="V33" s="248"/>
      <c r="W33" s="248"/>
      <c r="X33" s="31"/>
      <c r="Y33" s="31"/>
      <c r="Z33" s="31"/>
      <c r="AA33" s="31"/>
      <c r="AB33" s="31"/>
      <c r="AC33" s="43"/>
    </row>
    <row r="34" spans="1:29" ht="15" thickBot="1" x14ac:dyDescent="0.35">
      <c r="A34" s="28" t="s">
        <v>28</v>
      </c>
      <c r="B34" s="30"/>
      <c r="C34" s="37"/>
      <c r="K34" s="217" t="s">
        <v>62</v>
      </c>
      <c r="L34" s="218"/>
      <c r="M34" s="219"/>
      <c r="N34" s="47"/>
      <c r="O34" s="48"/>
      <c r="U34" s="247" t="s">
        <v>55</v>
      </c>
      <c r="V34" s="248"/>
      <c r="W34" s="248"/>
      <c r="X34" s="31"/>
      <c r="Y34" s="11">
        <f>X34</f>
        <v>0</v>
      </c>
      <c r="Z34" s="11">
        <f>X34</f>
        <v>0</v>
      </c>
      <c r="AA34" s="31"/>
      <c r="AB34" s="11">
        <f>AA34</f>
        <v>0</v>
      </c>
      <c r="AC34" s="13">
        <f>AA34</f>
        <v>0</v>
      </c>
    </row>
    <row r="35" spans="1:29" ht="29.7" customHeight="1" thickBot="1" x14ac:dyDescent="0.35">
      <c r="A35" s="2"/>
      <c r="H35" s="21"/>
      <c r="I35" s="21"/>
      <c r="K35" s="45" t="s">
        <v>56</v>
      </c>
      <c r="L35" s="49"/>
      <c r="M35" s="46"/>
      <c r="N35" s="50"/>
      <c r="O35" s="63"/>
      <c r="U35" s="280" t="s">
        <v>191</v>
      </c>
      <c r="V35" s="281"/>
      <c r="W35" s="281"/>
      <c r="X35" s="55"/>
      <c r="Y35" s="31"/>
      <c r="Z35" s="31"/>
      <c r="AA35" s="31"/>
      <c r="AB35" s="31"/>
      <c r="AC35" s="43"/>
    </row>
    <row r="36" spans="1:29" ht="15" thickBot="1" x14ac:dyDescent="0.35">
      <c r="A36" s="23" t="s">
        <v>154</v>
      </c>
      <c r="B36" s="24"/>
      <c r="C36" s="24"/>
      <c r="D36" s="24"/>
      <c r="E36" s="24"/>
      <c r="F36" s="24"/>
      <c r="G36" s="25"/>
      <c r="H36" s="21"/>
      <c r="I36" s="21"/>
      <c r="K36" s="223" t="s">
        <v>63</v>
      </c>
      <c r="L36" s="224"/>
      <c r="M36" s="225"/>
      <c r="N36" s="64"/>
      <c r="O36" s="65"/>
      <c r="U36" s="217" t="s">
        <v>190</v>
      </c>
      <c r="V36" s="218"/>
      <c r="W36" s="219"/>
      <c r="X36" s="31"/>
      <c r="Y36" s="31"/>
      <c r="Z36" s="31"/>
      <c r="AA36" s="31"/>
      <c r="AB36" s="31"/>
      <c r="AC36" s="43"/>
    </row>
    <row r="37" spans="1:29" ht="15" thickBot="1" x14ac:dyDescent="0.35">
      <c r="A37" s="26" t="s">
        <v>172</v>
      </c>
      <c r="B37" s="31">
        <v>2015</v>
      </c>
      <c r="C37" s="31">
        <v>2016</v>
      </c>
      <c r="D37" s="31">
        <v>2017</v>
      </c>
      <c r="E37" s="31">
        <v>2018</v>
      </c>
      <c r="F37" s="31">
        <v>2019</v>
      </c>
      <c r="G37" s="43">
        <v>2020</v>
      </c>
      <c r="H37" s="21"/>
      <c r="I37" s="21"/>
      <c r="U37" s="247" t="s">
        <v>189</v>
      </c>
      <c r="V37" s="248"/>
      <c r="W37" s="248"/>
      <c r="X37" s="31"/>
      <c r="Y37" s="31"/>
      <c r="Z37" s="31"/>
      <c r="AA37" s="31"/>
      <c r="AB37" s="31"/>
      <c r="AC37" s="43"/>
    </row>
    <row r="38" spans="1:29" ht="15" thickBot="1" x14ac:dyDescent="0.35">
      <c r="A38" s="26" t="s">
        <v>155</v>
      </c>
      <c r="B38" s="31"/>
      <c r="C38" s="31"/>
      <c r="D38" s="31"/>
      <c r="E38" s="31"/>
      <c r="F38" s="31"/>
      <c r="G38" s="43"/>
      <c r="H38" s="21"/>
      <c r="I38" s="21"/>
      <c r="K38" s="214" t="s">
        <v>8</v>
      </c>
      <c r="L38" s="215"/>
      <c r="M38" s="216"/>
      <c r="N38" s="258" t="str">
        <f>N29</f>
        <v>Name 1</v>
      </c>
      <c r="O38" s="259"/>
      <c r="P38" s="260"/>
      <c r="Q38" s="258" t="str">
        <f>O29</f>
        <v>Name 2</v>
      </c>
      <c r="R38" s="259"/>
      <c r="S38" s="261"/>
      <c r="U38" s="277" t="s">
        <v>57</v>
      </c>
      <c r="V38" s="278"/>
      <c r="W38" s="278"/>
      <c r="X38" s="30"/>
      <c r="Y38" s="30"/>
      <c r="Z38" s="30"/>
      <c r="AA38" s="30"/>
      <c r="AB38" s="30"/>
      <c r="AC38" s="37"/>
    </row>
    <row r="39" spans="1:29" ht="15" thickBot="1" x14ac:dyDescent="0.35">
      <c r="A39" s="26" t="s">
        <v>16</v>
      </c>
      <c r="B39" s="31"/>
      <c r="C39" s="31"/>
      <c r="D39" s="31"/>
      <c r="E39" s="31"/>
      <c r="F39" s="31"/>
      <c r="G39" s="43"/>
      <c r="H39" s="21"/>
      <c r="I39" s="21"/>
      <c r="K39" s="220" t="s">
        <v>10</v>
      </c>
      <c r="L39" s="221"/>
      <c r="M39" s="222"/>
      <c r="N39" s="22">
        <f t="shared" ref="N39:S39" si="1">B37</f>
        <v>2015</v>
      </c>
      <c r="O39" s="22">
        <f t="shared" si="1"/>
        <v>2016</v>
      </c>
      <c r="P39" s="22">
        <f t="shared" si="1"/>
        <v>2017</v>
      </c>
      <c r="Q39" s="22">
        <f t="shared" si="1"/>
        <v>2018</v>
      </c>
      <c r="R39" s="22">
        <f t="shared" si="1"/>
        <v>2019</v>
      </c>
      <c r="S39" s="27">
        <f t="shared" si="1"/>
        <v>2020</v>
      </c>
    </row>
    <row r="40" spans="1:29" ht="14.7" customHeight="1" x14ac:dyDescent="0.3">
      <c r="A40" s="26" t="s">
        <v>155</v>
      </c>
      <c r="B40" s="22" t="e">
        <f>B38/B39</f>
        <v>#DIV/0!</v>
      </c>
      <c r="C40" s="22" t="e">
        <f>C38/C39</f>
        <v>#DIV/0!</v>
      </c>
      <c r="D40" s="22" t="e">
        <f>D38/D39</f>
        <v>#DIV/0!</v>
      </c>
      <c r="E40" s="22" t="e">
        <f>E38/E39</f>
        <v>#DIV/0!</v>
      </c>
      <c r="F40" s="22" t="e">
        <f t="shared" ref="F40:G40" si="2">F38/F39</f>
        <v>#DIV/0!</v>
      </c>
      <c r="G40" s="27" t="e">
        <f t="shared" si="2"/>
        <v>#DIV/0!</v>
      </c>
      <c r="H40" s="21"/>
      <c r="I40" s="21"/>
      <c r="K40" s="220" t="s">
        <v>35</v>
      </c>
      <c r="L40" s="221"/>
      <c r="M40" s="222"/>
      <c r="S40" s="54"/>
      <c r="U40" s="214" t="s">
        <v>7</v>
      </c>
      <c r="V40" s="215"/>
      <c r="W40" s="216"/>
      <c r="X40" s="251" t="str">
        <f>N29</f>
        <v>Name 1</v>
      </c>
      <c r="Y40" s="251"/>
      <c r="Z40" s="251"/>
      <c r="AA40" s="251" t="str">
        <f>O29</f>
        <v>Name 2</v>
      </c>
      <c r="AB40" s="251"/>
      <c r="AC40" s="252"/>
    </row>
    <row r="41" spans="1:29" ht="14.7" customHeight="1" thickBot="1" x14ac:dyDescent="0.35">
      <c r="A41" s="28" t="s">
        <v>156</v>
      </c>
      <c r="B41" s="78" t="e">
        <f>$C$30*$B$34</f>
        <v>#DIV/0!</v>
      </c>
      <c r="C41" s="78" t="e">
        <f t="shared" ref="C41:D41" si="3">$C$30*$B$34</f>
        <v>#DIV/0!</v>
      </c>
      <c r="D41" s="78" t="e">
        <f t="shared" si="3"/>
        <v>#DIV/0!</v>
      </c>
      <c r="E41" s="78" t="e">
        <f>$C$30*$C$34</f>
        <v>#DIV/0!</v>
      </c>
      <c r="F41" s="78" t="e">
        <f t="shared" ref="F41:G41" si="4">$C$30*$C$34</f>
        <v>#DIV/0!</v>
      </c>
      <c r="G41" s="133" t="e">
        <f t="shared" si="4"/>
        <v>#DIV/0!</v>
      </c>
      <c r="H41" s="21"/>
      <c r="I41" s="21"/>
      <c r="K41" s="226" t="s">
        <v>37</v>
      </c>
      <c r="L41" s="227"/>
      <c r="M41" s="228"/>
      <c r="N41" s="56">
        <f t="shared" ref="N41:O41" si="5">(($N$30+($N$34*$N$33))/2)*$N$32</f>
        <v>0</v>
      </c>
      <c r="O41" s="56">
        <f t="shared" si="5"/>
        <v>0</v>
      </c>
      <c r="P41" s="56">
        <f>(($N$30+($N$34*$N$33))/2)*$N$32</f>
        <v>0</v>
      </c>
      <c r="Q41" s="56">
        <f>(($O$30+($O$34*$O$33)/2)*$O$32)</f>
        <v>0</v>
      </c>
      <c r="R41" s="56">
        <f>(($O$30+($O$34*$O$33)/2)*$O$32)</f>
        <v>0</v>
      </c>
      <c r="S41" s="56">
        <f t="shared" ref="S41" si="6">(($O$30+($O$34*$O$33)/2)*$O$32)</f>
        <v>0</v>
      </c>
      <c r="U41" s="262" t="s">
        <v>10</v>
      </c>
      <c r="V41" s="263"/>
      <c r="W41" s="263"/>
      <c r="X41" s="22">
        <f t="shared" ref="X41:AC41" si="7">B37</f>
        <v>2015</v>
      </c>
      <c r="Y41" s="22">
        <f t="shared" si="7"/>
        <v>2016</v>
      </c>
      <c r="Z41" s="22">
        <f t="shared" si="7"/>
        <v>2017</v>
      </c>
      <c r="AA41" s="22">
        <f t="shared" si="7"/>
        <v>2018</v>
      </c>
      <c r="AB41" s="22">
        <f t="shared" si="7"/>
        <v>2019</v>
      </c>
      <c r="AC41" s="27">
        <f t="shared" si="7"/>
        <v>2020</v>
      </c>
    </row>
    <row r="42" spans="1:29" ht="15" thickBot="1" x14ac:dyDescent="0.35">
      <c r="H42" s="21"/>
      <c r="I42" s="21"/>
      <c r="K42" s="226" t="s">
        <v>38</v>
      </c>
      <c r="L42" s="227"/>
      <c r="M42" s="228"/>
      <c r="N42" s="52">
        <f>($N35/2)*$N32</f>
        <v>0</v>
      </c>
      <c r="O42" s="52">
        <f>($N35/2)*$N32</f>
        <v>0</v>
      </c>
      <c r="P42" s="52">
        <f>($N35/2)*$N32</f>
        <v>0</v>
      </c>
      <c r="Q42" s="56">
        <f>($O35/2)*$O32</f>
        <v>0</v>
      </c>
      <c r="R42" s="56">
        <f>($O35/2)*$O32</f>
        <v>0</v>
      </c>
      <c r="S42" s="57">
        <f>($O35/2)*$O32</f>
        <v>0</v>
      </c>
      <c r="U42" s="264" t="s">
        <v>48</v>
      </c>
      <c r="V42" s="265"/>
      <c r="W42" s="265"/>
      <c r="X42" s="22" t="e">
        <f>X$30*B$40*B$39</f>
        <v>#DIV/0!</v>
      </c>
      <c r="Y42" s="22" t="e">
        <f>Y$30*C$40*C$39</f>
        <v>#DIV/0!</v>
      </c>
      <c r="Z42" s="22" t="e">
        <f>Z$30*D$40*D$39</f>
        <v>#DIV/0!</v>
      </c>
      <c r="AA42" s="22" t="e">
        <f>AA$31*E$40*E$39</f>
        <v>#DIV/0!</v>
      </c>
      <c r="AB42" s="22" t="e">
        <f>AB$31*F$40*F$39</f>
        <v>#DIV/0!</v>
      </c>
      <c r="AC42" s="27" t="e">
        <f>AC$31*G$40*G$39</f>
        <v>#DIV/0!</v>
      </c>
    </row>
    <row r="43" spans="1:29" x14ac:dyDescent="0.3">
      <c r="A43" s="23" t="s">
        <v>157</v>
      </c>
      <c r="B43" s="24"/>
      <c r="C43" s="24"/>
      <c r="D43" s="24"/>
      <c r="E43" s="24"/>
      <c r="F43" s="24"/>
      <c r="G43" s="25"/>
      <c r="H43" s="21"/>
      <c r="I43" s="21"/>
      <c r="K43" s="220" t="s">
        <v>188</v>
      </c>
      <c r="L43" s="221"/>
      <c r="M43" s="222"/>
      <c r="N43" s="22"/>
      <c r="O43" s="22"/>
      <c r="P43" s="22"/>
      <c r="Q43" s="22"/>
      <c r="R43" s="22"/>
      <c r="S43" s="27"/>
      <c r="U43" s="264" t="s">
        <v>45</v>
      </c>
      <c r="V43" s="265"/>
      <c r="W43" s="265"/>
      <c r="X43" s="53" t="e">
        <f t="shared" ref="X43:AC43" si="8">(B$39/X$33)*(X$34*X$32)</f>
        <v>#DIV/0!</v>
      </c>
      <c r="Y43" s="53" t="e">
        <f t="shared" si="8"/>
        <v>#DIV/0!</v>
      </c>
      <c r="Z43" s="53" t="e">
        <f t="shared" si="8"/>
        <v>#DIV/0!</v>
      </c>
      <c r="AA43" s="53" t="e">
        <f t="shared" si="8"/>
        <v>#DIV/0!</v>
      </c>
      <c r="AB43" s="53" t="e">
        <f t="shared" si="8"/>
        <v>#DIV/0!</v>
      </c>
      <c r="AC43" s="69" t="e">
        <f t="shared" si="8"/>
        <v>#DIV/0!</v>
      </c>
    </row>
    <row r="44" spans="1:29" x14ac:dyDescent="0.3">
      <c r="A44" s="26"/>
      <c r="B44" s="22">
        <f>B37</f>
        <v>2015</v>
      </c>
      <c r="C44" s="22">
        <f>C37</f>
        <v>2016</v>
      </c>
      <c r="D44" s="22">
        <f t="shared" ref="D44:G44" si="9">D37</f>
        <v>2017</v>
      </c>
      <c r="E44" s="22">
        <f t="shared" si="9"/>
        <v>2018</v>
      </c>
      <c r="F44" s="22">
        <f t="shared" si="9"/>
        <v>2019</v>
      </c>
      <c r="G44" s="27">
        <f t="shared" si="9"/>
        <v>2020</v>
      </c>
      <c r="H44" s="21"/>
      <c r="I44" s="21"/>
      <c r="K44" s="229" t="s">
        <v>37</v>
      </c>
      <c r="L44" s="230"/>
      <c r="M44" s="231"/>
      <c r="N44" s="138" t="e">
        <f>($N30+($N$33*$N$34))/$N31</f>
        <v>#DIV/0!</v>
      </c>
      <c r="O44" s="139" t="e">
        <f>($N30+($N$33*$N$34))/$N31</f>
        <v>#DIV/0!</v>
      </c>
      <c r="P44" s="138" t="e">
        <f t="shared" ref="P44" si="10">($N30+($N$33*$N$34))/$N31</f>
        <v>#DIV/0!</v>
      </c>
      <c r="Q44" s="139" t="e">
        <f>($O30+($O$33*$O$34))/$O31</f>
        <v>#DIV/0!</v>
      </c>
      <c r="R44" s="138" t="e">
        <f t="shared" ref="R44:S44" si="11">($O30+($O$33*$O$34))/$O31</f>
        <v>#DIV/0!</v>
      </c>
      <c r="S44" s="138" t="e">
        <f t="shared" si="11"/>
        <v>#DIV/0!</v>
      </c>
      <c r="U44" s="264" t="s">
        <v>59</v>
      </c>
      <c r="V44" s="265"/>
      <c r="W44" s="265"/>
      <c r="X44" s="56">
        <f>IF(X$35&lt;=1,(B$38*X$35)*X36,X$35)</f>
        <v>0</v>
      </c>
      <c r="Y44" s="56">
        <f>IF(Y$35&lt;=1,(C$38*Y$35)*Y36,Y$35)</f>
        <v>0</v>
      </c>
      <c r="Z44" s="56">
        <f>IF(Z$35&lt;=1,(D$38*Z$35)*Z36,Z$35)</f>
        <v>0</v>
      </c>
      <c r="AA44" s="56">
        <f t="shared" ref="AA44:AC44" si="12">IF(AA$35&lt;=1,(E$38*AA$35)*AA36,AA$35)</f>
        <v>0</v>
      </c>
      <c r="AB44" s="56">
        <f t="shared" si="12"/>
        <v>0</v>
      </c>
      <c r="AC44" s="56">
        <f t="shared" si="12"/>
        <v>0</v>
      </c>
    </row>
    <row r="45" spans="1:29" x14ac:dyDescent="0.3">
      <c r="A45" s="32" t="s">
        <v>158</v>
      </c>
      <c r="B45" s="33" t="e">
        <f>F7</f>
        <v>#DIV/0!</v>
      </c>
      <c r="C45" s="33" t="e">
        <f>F8</f>
        <v>#DIV/0!</v>
      </c>
      <c r="D45" s="33" t="e">
        <f>F9</f>
        <v>#DIV/0!</v>
      </c>
      <c r="E45" s="33" t="e">
        <f>H7</f>
        <v>#DIV/0!</v>
      </c>
      <c r="F45" s="33" t="e">
        <f>H8</f>
        <v>#DIV/0!</v>
      </c>
      <c r="G45" s="34" t="e">
        <f>H9</f>
        <v>#DIV/0!</v>
      </c>
      <c r="H45" s="21"/>
      <c r="I45" s="21"/>
      <c r="K45" s="229" t="s">
        <v>38</v>
      </c>
      <c r="L45" s="230"/>
      <c r="M45" s="231"/>
      <c r="N45" s="56" t="e">
        <f>($N35/$N36)</f>
        <v>#DIV/0!</v>
      </c>
      <c r="O45" s="56" t="e">
        <f>($N35/$N36)</f>
        <v>#DIV/0!</v>
      </c>
      <c r="P45" s="56" t="e">
        <f>($N35/$N36)</f>
        <v>#DIV/0!</v>
      </c>
      <c r="Q45" s="56" t="e">
        <f>$O35/$O36</f>
        <v>#DIV/0!</v>
      </c>
      <c r="R45" s="56" t="e">
        <f>$O35/$O36</f>
        <v>#DIV/0!</v>
      </c>
      <c r="S45" s="57" t="e">
        <f>$O35/$O36</f>
        <v>#DIV/0!</v>
      </c>
      <c r="U45" s="282" t="s">
        <v>60</v>
      </c>
      <c r="V45" s="283"/>
      <c r="W45" s="284"/>
      <c r="X45" s="56" t="e">
        <f>IF(X$37&lt;=1,X$42*X$37,X$37)</f>
        <v>#DIV/0!</v>
      </c>
      <c r="Y45" s="56" t="e">
        <f t="shared" ref="Y45:AC45" si="13">IF(Y$37&lt;=1,Y$42*Y$37,Y$37)</f>
        <v>#DIV/0!</v>
      </c>
      <c r="Z45" s="56" t="e">
        <f t="shared" si="13"/>
        <v>#DIV/0!</v>
      </c>
      <c r="AA45" s="56" t="e">
        <f t="shared" si="13"/>
        <v>#DIV/0!</v>
      </c>
      <c r="AB45" s="56" t="e">
        <f t="shared" si="13"/>
        <v>#DIV/0!</v>
      </c>
      <c r="AC45" s="56" t="e">
        <f t="shared" si="13"/>
        <v>#DIV/0!</v>
      </c>
    </row>
    <row r="46" spans="1:29" ht="14.7" customHeight="1" thickBot="1" x14ac:dyDescent="0.35">
      <c r="A46" s="28" t="s">
        <v>91</v>
      </c>
      <c r="B46" s="30">
        <f>VLOOKUP(B47,'Energy and emissions factors'!A4:C22,2,FALSE)</f>
        <v>42.7</v>
      </c>
      <c r="C46" s="30"/>
      <c r="D46" s="30"/>
      <c r="E46" s="30">
        <f>VLOOKUP(E47,'Energy and emissions factors'!A4:C22,2,FALSE)</f>
        <v>37.700000000000003</v>
      </c>
      <c r="F46" s="30"/>
      <c r="G46" s="37"/>
      <c r="H46" s="21"/>
      <c r="I46" s="21"/>
      <c r="K46" s="217" t="s">
        <v>30</v>
      </c>
      <c r="L46" s="218"/>
      <c r="M46" s="219"/>
      <c r="N46" s="59"/>
      <c r="O46" s="59"/>
      <c r="P46" s="59"/>
      <c r="Q46" s="59"/>
      <c r="R46" s="59"/>
      <c r="S46" s="60"/>
      <c r="U46" s="282" t="s">
        <v>46</v>
      </c>
      <c r="V46" s="283"/>
      <c r="W46" s="284"/>
      <c r="X46" s="22">
        <f t="shared" ref="X46:AC46" si="14">IF(X$38&lt;=10,X$38*B$39,X$38)</f>
        <v>0</v>
      </c>
      <c r="Y46" s="22">
        <f t="shared" si="14"/>
        <v>0</v>
      </c>
      <c r="Z46" s="22">
        <f t="shared" si="14"/>
        <v>0</v>
      </c>
      <c r="AA46" s="22">
        <f t="shared" si="14"/>
        <v>0</v>
      </c>
      <c r="AB46" s="22">
        <f t="shared" si="14"/>
        <v>0</v>
      </c>
      <c r="AC46" s="27">
        <f t="shared" si="14"/>
        <v>0</v>
      </c>
    </row>
    <row r="47" spans="1:29" ht="15" thickBot="1" x14ac:dyDescent="0.35">
      <c r="A47" s="105" t="s">
        <v>160</v>
      </c>
      <c r="B47" s="172" t="s">
        <v>9</v>
      </c>
      <c r="C47" s="21"/>
      <c r="D47" s="21"/>
      <c r="E47" s="172" t="s">
        <v>116</v>
      </c>
      <c r="F47" s="21"/>
      <c r="G47" s="21"/>
      <c r="H47" s="21"/>
      <c r="I47" s="21"/>
      <c r="K47" s="217" t="s">
        <v>31</v>
      </c>
      <c r="L47" s="218"/>
      <c r="M47" s="219"/>
      <c r="N47" s="59"/>
      <c r="O47" s="59"/>
      <c r="P47" s="59"/>
      <c r="Q47" s="59"/>
      <c r="R47" s="59"/>
      <c r="S47" s="60"/>
      <c r="U47" s="285" t="s">
        <v>47</v>
      </c>
      <c r="V47" s="286"/>
      <c r="W47" s="287"/>
      <c r="X47" s="31"/>
      <c r="Y47" s="31"/>
      <c r="Z47" s="31"/>
      <c r="AA47" s="31"/>
      <c r="AB47" s="31"/>
      <c r="AC47" s="43"/>
    </row>
    <row r="48" spans="1:29" x14ac:dyDescent="0.3">
      <c r="A48" s="23" t="s">
        <v>159</v>
      </c>
      <c r="B48" s="24"/>
      <c r="C48" s="24"/>
      <c r="D48" s="24"/>
      <c r="E48" s="24"/>
      <c r="F48" s="24"/>
      <c r="G48" s="25"/>
      <c r="H48" s="21"/>
      <c r="I48" s="21"/>
      <c r="K48" s="217" t="s">
        <v>39</v>
      </c>
      <c r="L48" s="218"/>
      <c r="M48" s="219"/>
      <c r="N48" s="59"/>
      <c r="O48" s="59"/>
      <c r="P48" s="59"/>
      <c r="Q48" s="59"/>
      <c r="R48" s="59"/>
      <c r="S48" s="60"/>
      <c r="U48" s="266" t="s">
        <v>49</v>
      </c>
      <c r="V48" s="267"/>
      <c r="W48" s="268"/>
      <c r="X48" s="31"/>
      <c r="Y48" s="31"/>
      <c r="Z48" s="31"/>
      <c r="AA48" s="31"/>
      <c r="AB48" s="31"/>
      <c r="AC48" s="43"/>
    </row>
    <row r="49" spans="1:29" ht="14.7" customHeight="1" x14ac:dyDescent="0.3">
      <c r="A49" s="26"/>
      <c r="B49" s="22">
        <f>B37</f>
        <v>2015</v>
      </c>
      <c r="C49" s="22">
        <f>C37</f>
        <v>2016</v>
      </c>
      <c r="D49" s="22">
        <f t="shared" ref="D49:G49" si="15">D37</f>
        <v>2017</v>
      </c>
      <c r="E49" s="22">
        <f t="shared" si="15"/>
        <v>2018</v>
      </c>
      <c r="F49" s="22">
        <f t="shared" si="15"/>
        <v>2019</v>
      </c>
      <c r="G49" s="27">
        <f t="shared" si="15"/>
        <v>2020</v>
      </c>
      <c r="H49" s="21"/>
      <c r="I49" s="21"/>
      <c r="K49" s="217" t="s">
        <v>38</v>
      </c>
      <c r="L49" s="218"/>
      <c r="M49" s="219"/>
      <c r="N49" s="52">
        <f>$N35</f>
        <v>0</v>
      </c>
      <c r="O49" s="56">
        <f>$N35</f>
        <v>0</v>
      </c>
      <c r="P49" s="56">
        <f>$N35</f>
        <v>0</v>
      </c>
      <c r="Q49" s="56">
        <f>$O35</f>
        <v>0</v>
      </c>
      <c r="R49" s="56">
        <f>$O35</f>
        <v>0</v>
      </c>
      <c r="S49" s="57">
        <f>$O35</f>
        <v>0</v>
      </c>
      <c r="U49" s="266" t="s">
        <v>50</v>
      </c>
      <c r="V49" s="267"/>
      <c r="W49" s="268"/>
      <c r="X49" s="31"/>
      <c r="Y49" s="31"/>
      <c r="Z49" s="31"/>
      <c r="AA49" s="31"/>
      <c r="AB49" s="31"/>
      <c r="AC49" s="43"/>
    </row>
    <row r="50" spans="1:29" ht="15" thickBot="1" x14ac:dyDescent="0.35">
      <c r="A50" s="32" t="s">
        <v>158</v>
      </c>
      <c r="B50" s="33" t="e">
        <f>F7</f>
        <v>#DIV/0!</v>
      </c>
      <c r="C50" s="33" t="e">
        <f>F8</f>
        <v>#DIV/0!</v>
      </c>
      <c r="D50" s="33" t="e">
        <f>F9</f>
        <v>#DIV/0!</v>
      </c>
      <c r="E50" s="33" t="e">
        <f>H7</f>
        <v>#DIV/0!</v>
      </c>
      <c r="F50" s="33" t="e">
        <f>H8</f>
        <v>#DIV/0!</v>
      </c>
      <c r="G50" s="34" t="e">
        <f>H9</f>
        <v>#DIV/0!</v>
      </c>
      <c r="H50" s="21"/>
      <c r="I50" s="21"/>
      <c r="K50" s="238" t="s">
        <v>40</v>
      </c>
      <c r="L50" s="239"/>
      <c r="M50" s="240"/>
      <c r="N50" s="59"/>
      <c r="O50" s="59"/>
      <c r="P50" s="59"/>
      <c r="Q50" s="59"/>
      <c r="R50" s="59"/>
      <c r="S50" s="60"/>
      <c r="U50" s="272" t="s">
        <v>51</v>
      </c>
      <c r="V50" s="273"/>
      <c r="W50" s="274"/>
      <c r="X50" s="30"/>
      <c r="Y50" s="30"/>
      <c r="Z50" s="30"/>
      <c r="AA50" s="30"/>
      <c r="AB50" s="30"/>
      <c r="AC50" s="37"/>
    </row>
    <row r="51" spans="1:29" ht="15" thickBot="1" x14ac:dyDescent="0.35">
      <c r="A51" s="28" t="s">
        <v>92</v>
      </c>
      <c r="B51" s="129">
        <f>VLOOKUP(B52,'Energy and emissions factors'!A4:C22,3,FALSE)</f>
        <v>3.24</v>
      </c>
      <c r="C51" s="30"/>
      <c r="D51" s="30"/>
      <c r="E51" s="129">
        <f>VLOOKUP(E52,'Energy and emissions factors'!A4:C22,3,FALSE)</f>
        <v>2.88</v>
      </c>
      <c r="F51" s="30"/>
      <c r="G51" s="37"/>
      <c r="H51" s="21"/>
      <c r="I51" s="21"/>
      <c r="K51" s="217" t="s">
        <v>41</v>
      </c>
      <c r="L51" s="218"/>
      <c r="M51" s="219"/>
      <c r="N51" s="59"/>
      <c r="O51" s="59"/>
      <c r="P51" s="59"/>
      <c r="Q51" s="59"/>
      <c r="R51" s="59"/>
      <c r="S51" s="60"/>
    </row>
    <row r="52" spans="1:29" x14ac:dyDescent="0.3">
      <c r="A52" s="105" t="s">
        <v>140</v>
      </c>
      <c r="B52" s="174" t="s">
        <v>9</v>
      </c>
      <c r="E52" s="173" t="s">
        <v>116</v>
      </c>
      <c r="H52" s="21"/>
      <c r="I52" s="21"/>
      <c r="K52" s="235" t="s">
        <v>42</v>
      </c>
      <c r="L52" s="236"/>
      <c r="M52" s="237"/>
      <c r="N52" s="31"/>
      <c r="O52" s="31"/>
      <c r="P52" s="31"/>
      <c r="Q52" s="31"/>
      <c r="R52" s="31"/>
      <c r="S52" s="43"/>
      <c r="U52" s="275" t="s">
        <v>70</v>
      </c>
      <c r="V52" s="276"/>
      <c r="W52" s="276"/>
      <c r="X52" s="39">
        <f>B$37</f>
        <v>2015</v>
      </c>
      <c r="Y52" s="39">
        <f t="shared" ref="Y52:AC52" si="16">C$37</f>
        <v>2016</v>
      </c>
      <c r="Z52" s="39">
        <f t="shared" si="16"/>
        <v>2017</v>
      </c>
      <c r="AA52" s="39">
        <f t="shared" si="16"/>
        <v>2018</v>
      </c>
      <c r="AB52" s="39">
        <f t="shared" si="16"/>
        <v>2019</v>
      </c>
      <c r="AC52" s="40">
        <f t="shared" si="16"/>
        <v>2020</v>
      </c>
    </row>
    <row r="53" spans="1:29" x14ac:dyDescent="0.3">
      <c r="K53" s="235" t="s">
        <v>43</v>
      </c>
      <c r="L53" s="236"/>
      <c r="M53" s="237"/>
      <c r="N53" s="31"/>
      <c r="O53" s="31"/>
      <c r="P53" s="31"/>
      <c r="Q53" s="31"/>
      <c r="R53" s="31"/>
      <c r="S53" s="43"/>
      <c r="U53" s="247" t="s">
        <v>71</v>
      </c>
      <c r="V53" s="248"/>
      <c r="W53" s="248"/>
      <c r="X53" s="56" t="e">
        <f>X$55+X$57</f>
        <v>#DIV/0!</v>
      </c>
      <c r="Y53" s="56" t="e">
        <f t="shared" ref="Y53:AC53" si="17">Y$55+Y$57</f>
        <v>#DIV/0!</v>
      </c>
      <c r="Z53" s="56" t="e">
        <f t="shared" si="17"/>
        <v>#DIV/0!</v>
      </c>
      <c r="AA53" s="56" t="e">
        <f t="shared" si="17"/>
        <v>#DIV/0!</v>
      </c>
      <c r="AB53" s="56" t="e">
        <f t="shared" si="17"/>
        <v>#DIV/0!</v>
      </c>
      <c r="AC53" s="57" t="e">
        <f t="shared" si="17"/>
        <v>#DIV/0!</v>
      </c>
    </row>
    <row r="54" spans="1:29" ht="15" thickBot="1" x14ac:dyDescent="0.35">
      <c r="K54" s="232" t="s">
        <v>44</v>
      </c>
      <c r="L54" s="233"/>
      <c r="M54" s="234"/>
      <c r="N54" s="30"/>
      <c r="O54" s="30"/>
      <c r="P54" s="30"/>
      <c r="Q54" s="30"/>
      <c r="R54" s="30"/>
      <c r="S54" s="37"/>
      <c r="U54" s="247" t="s">
        <v>161</v>
      </c>
      <c r="V54" s="248"/>
      <c r="W54" s="248"/>
      <c r="X54" s="56" t="e">
        <f t="shared" ref="X54:AC54" si="18">X$53/B$39</f>
        <v>#DIV/0!</v>
      </c>
      <c r="Y54" s="56" t="e">
        <f t="shared" si="18"/>
        <v>#DIV/0!</v>
      </c>
      <c r="Z54" s="56" t="e">
        <f t="shared" si="18"/>
        <v>#DIV/0!</v>
      </c>
      <c r="AA54" s="56" t="e">
        <f t="shared" si="18"/>
        <v>#DIV/0!</v>
      </c>
      <c r="AB54" s="56" t="e">
        <f t="shared" si="18"/>
        <v>#DIV/0!</v>
      </c>
      <c r="AC54" s="57" t="e">
        <f t="shared" si="18"/>
        <v>#DIV/0!</v>
      </c>
    </row>
    <row r="55" spans="1:29" x14ac:dyDescent="0.3">
      <c r="U55" s="247" t="s">
        <v>73</v>
      </c>
      <c r="V55" s="248"/>
      <c r="W55" s="248"/>
      <c r="X55" s="56" t="e">
        <f>SUM(X$42:X$50)</f>
        <v>#DIV/0!</v>
      </c>
      <c r="Y55" s="56" t="e">
        <f>SUM(Y$42:Y$50)</f>
        <v>#DIV/0!</v>
      </c>
      <c r="Z55" s="56" t="e">
        <f t="shared" ref="Z55:AC55" si="19">SUM(Z$42:Z$50)</f>
        <v>#DIV/0!</v>
      </c>
      <c r="AA55" s="56" t="e">
        <f t="shared" si="19"/>
        <v>#DIV/0!</v>
      </c>
      <c r="AB55" s="56" t="e">
        <f t="shared" si="19"/>
        <v>#DIV/0!</v>
      </c>
      <c r="AC55" s="57" t="e">
        <f t="shared" si="19"/>
        <v>#DIV/0!</v>
      </c>
    </row>
    <row r="56" spans="1:29" x14ac:dyDescent="0.3">
      <c r="U56" s="247" t="s">
        <v>162</v>
      </c>
      <c r="V56" s="248"/>
      <c r="W56" s="248"/>
      <c r="X56" s="56" t="e">
        <f t="shared" ref="X56:AC56" si="20">X$55/B$39</f>
        <v>#DIV/0!</v>
      </c>
      <c r="Y56" s="56" t="e">
        <f t="shared" si="20"/>
        <v>#DIV/0!</v>
      </c>
      <c r="Z56" s="56" t="e">
        <f t="shared" si="20"/>
        <v>#DIV/0!</v>
      </c>
      <c r="AA56" s="56" t="e">
        <f t="shared" si="20"/>
        <v>#DIV/0!</v>
      </c>
      <c r="AB56" s="56" t="e">
        <f t="shared" si="20"/>
        <v>#DIV/0!</v>
      </c>
      <c r="AC56" s="57" t="e">
        <f t="shared" si="20"/>
        <v>#DIV/0!</v>
      </c>
    </row>
    <row r="57" spans="1:29" x14ac:dyDescent="0.3">
      <c r="R57" s="66"/>
      <c r="U57" s="247" t="s">
        <v>74</v>
      </c>
      <c r="V57" s="248"/>
      <c r="W57" s="248"/>
      <c r="X57" s="52" t="e">
        <f t="shared" ref="X57:AC57" si="21">SUM(N$40:N$54)</f>
        <v>#DIV/0!</v>
      </c>
      <c r="Y57" s="52" t="e">
        <f t="shared" si="21"/>
        <v>#DIV/0!</v>
      </c>
      <c r="Z57" s="52" t="e">
        <f t="shared" si="21"/>
        <v>#DIV/0!</v>
      </c>
      <c r="AA57" s="52" t="e">
        <f t="shared" si="21"/>
        <v>#DIV/0!</v>
      </c>
      <c r="AB57" s="52" t="e">
        <f t="shared" si="21"/>
        <v>#DIV/0!</v>
      </c>
      <c r="AC57" s="70" t="e">
        <f t="shared" si="21"/>
        <v>#DIV/0!</v>
      </c>
    </row>
    <row r="58" spans="1:29" ht="15" thickBot="1" x14ac:dyDescent="0.35">
      <c r="U58" s="277" t="s">
        <v>163</v>
      </c>
      <c r="V58" s="278"/>
      <c r="W58" s="278"/>
      <c r="X58" s="67" t="e">
        <f t="shared" ref="X58:AC58" si="22">X$57/B$39</f>
        <v>#DIV/0!</v>
      </c>
      <c r="Y58" s="67" t="e">
        <f t="shared" si="22"/>
        <v>#DIV/0!</v>
      </c>
      <c r="Z58" s="67" t="e">
        <f t="shared" si="22"/>
        <v>#DIV/0!</v>
      </c>
      <c r="AA58" s="67" t="e">
        <f t="shared" si="22"/>
        <v>#DIV/0!</v>
      </c>
      <c r="AB58" s="67" t="e">
        <f t="shared" si="22"/>
        <v>#DIV/0!</v>
      </c>
      <c r="AC58" s="71" t="e">
        <f t="shared" si="22"/>
        <v>#DIV/0!</v>
      </c>
    </row>
  </sheetData>
  <mergeCells count="68">
    <mergeCell ref="U57:W57"/>
    <mergeCell ref="U58:W58"/>
    <mergeCell ref="U52:W52"/>
    <mergeCell ref="U53:W53"/>
    <mergeCell ref="U54:W54"/>
    <mergeCell ref="U55:W55"/>
    <mergeCell ref="U56:W56"/>
    <mergeCell ref="U29:W29"/>
    <mergeCell ref="U30:W30"/>
    <mergeCell ref="U32:W32"/>
    <mergeCell ref="U33:W33"/>
    <mergeCell ref="U31:W31"/>
    <mergeCell ref="K30:M30"/>
    <mergeCell ref="K29:M29"/>
    <mergeCell ref="K36:M36"/>
    <mergeCell ref="K41:M41"/>
    <mergeCell ref="K42:M42"/>
    <mergeCell ref="K34:M34"/>
    <mergeCell ref="K33:M33"/>
    <mergeCell ref="K31:M31"/>
    <mergeCell ref="K32:M32"/>
    <mergeCell ref="K38:M38"/>
    <mergeCell ref="AA40:AC40"/>
    <mergeCell ref="X40:Z40"/>
    <mergeCell ref="U41:W41"/>
    <mergeCell ref="U40:W40"/>
    <mergeCell ref="K39:M39"/>
    <mergeCell ref="K40:M40"/>
    <mergeCell ref="N38:P38"/>
    <mergeCell ref="Q38:S38"/>
    <mergeCell ref="U43:W43"/>
    <mergeCell ref="U45:W45"/>
    <mergeCell ref="K43:M43"/>
    <mergeCell ref="U34:W34"/>
    <mergeCell ref="U35:W35"/>
    <mergeCell ref="U37:W37"/>
    <mergeCell ref="U38:W38"/>
    <mergeCell ref="U42:W42"/>
    <mergeCell ref="U36:W36"/>
    <mergeCell ref="K49:M49"/>
    <mergeCell ref="U44:W44"/>
    <mergeCell ref="U49:W49"/>
    <mergeCell ref="U50:W50"/>
    <mergeCell ref="K45:M45"/>
    <mergeCell ref="U47:W47"/>
    <mergeCell ref="U48:W48"/>
    <mergeCell ref="U46:W46"/>
    <mergeCell ref="K46:M46"/>
    <mergeCell ref="K47:M47"/>
    <mergeCell ref="K44:M44"/>
    <mergeCell ref="K48:M48"/>
    <mergeCell ref="K51:M51"/>
    <mergeCell ref="K52:M52"/>
    <mergeCell ref="K53:M53"/>
    <mergeCell ref="K54:M54"/>
    <mergeCell ref="K50:M50"/>
    <mergeCell ref="E11:F11"/>
    <mergeCell ref="E12:F12"/>
    <mergeCell ref="D22:E22"/>
    <mergeCell ref="D21:E21"/>
    <mergeCell ref="J21:K21"/>
    <mergeCell ref="J22:K22"/>
    <mergeCell ref="P21:Q21"/>
    <mergeCell ref="P22:Q22"/>
    <mergeCell ref="S11:T11"/>
    <mergeCell ref="S12:T12"/>
    <mergeCell ref="V21:W21"/>
    <mergeCell ref="V22:W22"/>
  </mergeCell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'Energy and emissions factors'!$A$3:$A$21</xm:f>
          </x14:formula1>
          <xm:sqref>B52 B47</xm:sqref>
        </x14:dataValidation>
        <x14:dataValidation type="list" allowBlank="1" showInputMessage="1" showErrorMessage="1">
          <x14:formula1>
            <xm:f>'Energy and emissions factors'!$A$3:$A$22</xm:f>
          </x14:formula1>
          <xm:sqref>E47 E52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Explanations</vt:lpstr>
      <vt:lpstr>1.a Basic model transport</vt:lpstr>
      <vt:lpstr>1.b Basic model warehouse</vt:lpstr>
      <vt:lpstr>1.c Basic model handling</vt:lpstr>
      <vt:lpstr>2. Individual electricity mix</vt:lpstr>
      <vt:lpstr>3. Collection of results</vt:lpstr>
      <vt:lpstr>Energy and emissions factors</vt:lpstr>
      <vt:lpstr>Basic model</vt:lpstr>
      <vt:lpstr>Basic model with 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michaelhartmann1987@web.de</cp:lastModifiedBy>
  <dcterms:created xsi:type="dcterms:W3CDTF">2020-01-27T08:21:46Z</dcterms:created>
  <dcterms:modified xsi:type="dcterms:W3CDTF">2022-03-15T06:50:21Z</dcterms:modified>
</cp:coreProperties>
</file>