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D.T2.3.4 Updated workflows\Subsurface-temperature\NEW\"/>
    </mc:Choice>
  </mc:AlternateContent>
  <bookViews>
    <workbookView xWindow="0" yWindow="0" windowWidth="19200" windowHeight="10995" activeTab="1"/>
  </bookViews>
  <sheets>
    <sheet name="readme" sheetId="8" r:id="rId1"/>
    <sheet name="Temporal_surface_signal" sheetId="7" r:id="rId2"/>
  </sheets>
  <definedNames>
    <definedName name="_xlnm.Print_Area" localSheetId="1">Temporal_surface_signal!$A:$L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2" i="7" l="1"/>
  <c r="V13" i="7"/>
  <c r="U13" i="7"/>
  <c r="H3" i="7"/>
  <c r="H4" i="7"/>
  <c r="H6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39" i="7"/>
  <c r="N40" i="7"/>
  <c r="N41" i="7"/>
  <c r="N42" i="7"/>
  <c r="N43" i="7"/>
  <c r="N12" i="7"/>
  <c r="T12" i="7" l="1"/>
  <c r="H5" i="7"/>
  <c r="S13" i="7" l="1"/>
  <c r="S14" i="7" s="1"/>
  <c r="U14" i="7"/>
  <c r="T13" i="7"/>
  <c r="V14" i="7"/>
  <c r="U15" i="7" l="1"/>
  <c r="T14" i="7"/>
  <c r="V15" i="7" s="1"/>
  <c r="N10" i="7"/>
  <c r="N9" i="7"/>
  <c r="O12" i="7" l="1"/>
  <c r="O19" i="7"/>
  <c r="O27" i="7"/>
  <c r="O35" i="7"/>
  <c r="O43" i="7"/>
  <c r="O20" i="7"/>
  <c r="O28" i="7"/>
  <c r="O36" i="7"/>
  <c r="P12" i="7"/>
  <c r="Q12" i="7" s="1"/>
  <c r="O13" i="7"/>
  <c r="O21" i="7"/>
  <c r="O29" i="7"/>
  <c r="O37" i="7"/>
  <c r="O14" i="7"/>
  <c r="O22" i="7"/>
  <c r="O30" i="7"/>
  <c r="O38" i="7"/>
  <c r="O23" i="7"/>
  <c r="O39" i="7"/>
  <c r="O25" i="7"/>
  <c r="O41" i="7"/>
  <c r="O34" i="7"/>
  <c r="O15" i="7"/>
  <c r="O31" i="7"/>
  <c r="O42" i="7"/>
  <c r="O16" i="7"/>
  <c r="O24" i="7"/>
  <c r="O32" i="7"/>
  <c r="O40" i="7"/>
  <c r="O18" i="7"/>
  <c r="O17" i="7"/>
  <c r="O33" i="7"/>
  <c r="O26" i="7"/>
  <c r="N7" i="7"/>
  <c r="N8" i="7" s="1"/>
  <c r="R12" i="7" l="1"/>
  <c r="P13" i="7" l="1"/>
  <c r="Q13" i="7" s="1"/>
  <c r="R13" i="7" s="1"/>
  <c r="P21" i="7"/>
  <c r="Q21" i="7" s="1"/>
  <c r="R21" i="7" s="1"/>
  <c r="P29" i="7"/>
  <c r="Q29" i="7" s="1"/>
  <c r="R29" i="7" s="1"/>
  <c r="P37" i="7"/>
  <c r="Q37" i="7" s="1"/>
  <c r="R37" i="7" s="1"/>
  <c r="P14" i="7"/>
  <c r="Q14" i="7" s="1"/>
  <c r="R14" i="7" s="1"/>
  <c r="P22" i="7"/>
  <c r="Q22" i="7" s="1"/>
  <c r="R22" i="7" s="1"/>
  <c r="P30" i="7"/>
  <c r="Q30" i="7" s="1"/>
  <c r="R30" i="7" s="1"/>
  <c r="P38" i="7"/>
  <c r="Q38" i="7" s="1"/>
  <c r="R38" i="7" s="1"/>
  <c r="P15" i="7"/>
  <c r="Q15" i="7" s="1"/>
  <c r="R15" i="7" s="1"/>
  <c r="P23" i="7"/>
  <c r="Q23" i="7" s="1"/>
  <c r="R23" i="7" s="1"/>
  <c r="P31" i="7"/>
  <c r="Q31" i="7" s="1"/>
  <c r="R31" i="7" s="1"/>
  <c r="P39" i="7"/>
  <c r="Q39" i="7" s="1"/>
  <c r="R39" i="7" s="1"/>
  <c r="P16" i="7"/>
  <c r="Q16" i="7" s="1"/>
  <c r="R16" i="7" s="1"/>
  <c r="P32" i="7"/>
  <c r="Q32" i="7" s="1"/>
  <c r="R32" i="7" s="1"/>
  <c r="P40" i="7"/>
  <c r="Q40" i="7" s="1"/>
  <c r="R40" i="7" s="1"/>
  <c r="P24" i="7"/>
  <c r="Q24" i="7" s="1"/>
  <c r="R24" i="7" s="1"/>
  <c r="P17" i="7"/>
  <c r="Q17" i="7" s="1"/>
  <c r="R17" i="7" s="1"/>
  <c r="P25" i="7"/>
  <c r="Q25" i="7" s="1"/>
  <c r="R25" i="7" s="1"/>
  <c r="P33" i="7"/>
  <c r="Q33" i="7" s="1"/>
  <c r="R33" i="7" s="1"/>
  <c r="P41" i="7"/>
  <c r="Q41" i="7" s="1"/>
  <c r="R41" i="7" s="1"/>
  <c r="P18" i="7"/>
  <c r="Q18" i="7" s="1"/>
  <c r="R18" i="7" s="1"/>
  <c r="P26" i="7"/>
  <c r="Q26" i="7" s="1"/>
  <c r="R26" i="7" s="1"/>
  <c r="P34" i="7"/>
  <c r="Q34" i="7" s="1"/>
  <c r="R34" i="7" s="1"/>
  <c r="P42" i="7"/>
  <c r="Q42" i="7" s="1"/>
  <c r="R42" i="7" s="1"/>
  <c r="P28" i="7"/>
  <c r="Q28" i="7" s="1"/>
  <c r="R28" i="7" s="1"/>
  <c r="P19" i="7"/>
  <c r="Q19" i="7" s="1"/>
  <c r="R19" i="7" s="1"/>
  <c r="P27" i="7"/>
  <c r="Q27" i="7" s="1"/>
  <c r="R27" i="7" s="1"/>
  <c r="P35" i="7"/>
  <c r="Q35" i="7" s="1"/>
  <c r="R35" i="7" s="1"/>
  <c r="P43" i="7"/>
  <c r="Q43" i="7" s="1"/>
  <c r="R43" i="7" s="1"/>
  <c r="P20" i="7"/>
  <c r="Q20" i="7" s="1"/>
  <c r="R20" i="7" s="1"/>
  <c r="P36" i="7"/>
  <c r="Q36" i="7" s="1"/>
  <c r="R36" i="7" s="1"/>
</calcChain>
</file>

<file path=xl/sharedStrings.xml><?xml version="1.0" encoding="utf-8"?>
<sst xmlns="http://schemas.openxmlformats.org/spreadsheetml/2006/main" count="77" uniqueCount="66">
  <si>
    <t>t</t>
  </si>
  <si>
    <t>nü</t>
  </si>
  <si>
    <t>W/mK</t>
  </si>
  <si>
    <t>MJ/m³/K</t>
  </si>
  <si>
    <t>m²/s</t>
  </si>
  <si>
    <t>s</t>
  </si>
  <si>
    <t>T0</t>
  </si>
  <si>
    <t>°C</t>
  </si>
  <si>
    <t>INPUTS</t>
  </si>
  <si>
    <t>years</t>
  </si>
  <si>
    <t>volumetric heat capacity of the subsurface</t>
  </si>
  <si>
    <t>temperature change at surface</t>
  </si>
  <si>
    <t>HCAP</t>
  </si>
  <si>
    <t>HCON</t>
  </si>
  <si>
    <t>gradient</t>
  </si>
  <si>
    <t>Depth (Y)</t>
  </si>
  <si>
    <t>m</t>
  </si>
  <si>
    <t>K/m</t>
  </si>
  <si>
    <t>Depth Y</t>
  </si>
  <si>
    <t>transient change</t>
  </si>
  <si>
    <t>Linear model</t>
  </si>
  <si>
    <t>CALCULATIONS (automatical)</t>
  </si>
  <si>
    <t>heat conductivity of the subsurface</t>
  </si>
  <si>
    <t>K</t>
  </si>
  <si>
    <t>exposure time of temperature change</t>
  </si>
  <si>
    <t>tau</t>
  </si>
  <si>
    <t>Tj-T0</t>
  </si>
  <si>
    <t>thermal diffusivity a</t>
  </si>
  <si>
    <t>This Excel Sheet is for estimating the effect of a transient temperature change since a certain time (tau) to the subsurface</t>
  </si>
  <si>
    <t xml:space="preserve"> - for homogenous medium</t>
  </si>
  <si>
    <t>Autor: martin.fuchsluger@geologie.ac.at</t>
  </si>
  <si>
    <t>WORKFLOW</t>
  </si>
  <si>
    <t>T_Surface since t-tau</t>
  </si>
  <si>
    <t>theta</t>
  </si>
  <si>
    <t>1. MEASURED PROFILES</t>
  </si>
  <si>
    <t>heat flow density</t>
  </si>
  <si>
    <t>HFLOW</t>
  </si>
  <si>
    <t>W/m²</t>
  </si>
  <si>
    <t>historic surface temperature</t>
  </si>
  <si>
    <t>actual surface temperature</t>
  </si>
  <si>
    <t>grad T</t>
  </si>
  <si>
    <t>T2</t>
  </si>
  <si>
    <t>z2</t>
  </si>
  <si>
    <t>Measured_date1</t>
  </si>
  <si>
    <t>Measured_date2</t>
  </si>
  <si>
    <t>d</t>
  </si>
  <si>
    <t>T</t>
  </si>
  <si>
    <t>T0_actual</t>
  </si>
  <si>
    <t>T0_historic</t>
  </si>
  <si>
    <t>suggestion</t>
  </si>
  <si>
    <t>4. TRANSIENT MODEL</t>
  </si>
  <si>
    <t>1.) if available, copy the measured temperature profiles, beginning with cell B11 and C11
      (delete the existing values you dont need)</t>
  </si>
  <si>
    <t>2.) type in the constant earth parameters and historic surface temperature; this parameters affects the linear model</t>
  </si>
  <si>
    <t>4.) you can adjust the actual surface temperature of the transient model</t>
  </si>
  <si>
    <t>3.) adjust the parameters for the temperature change (Tj-T0,  tau) iteratively; this parameters affects the gaussian model including HCAP</t>
  </si>
  <si>
    <t>gaußian model</t>
  </si>
  <si>
    <t>5. ENHANCED MODEL</t>
  </si>
  <si>
    <t>groundwater temperature</t>
  </si>
  <si>
    <t>T1</t>
  </si>
  <si>
    <t>depth of groudnwater measurement</t>
  </si>
  <si>
    <t>z1</t>
  </si>
  <si>
    <t>-) consider changes in earth thermal properties again</t>
  </si>
  <si>
    <t>-) compare the temperatures at the surface with the mean annual surface temperature (eg. from satelite measurements)</t>
  </si>
  <si>
    <t>5.) optionally temperature informations of the transient zone can be added to define the enhances model</t>
  </si>
  <si>
    <t>3. TEMPERATURE CHANGE, adapt gaussian model</t>
  </si>
  <si>
    <t>2. EARTH PROPERTIES, adapt linear model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</si>
</sst>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0000"/>
  </numFmts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2" fontId="0" fillId="0" borderId="0" xfId="0" applyNumberFormat="1"/>
    <xf numFmtId="0" fontId="2" fillId="0" borderId="0" xfId="0" applyFont="1"/>
    <xf numFmtId="0" fontId="2" fillId="0" borderId="0" xfId="0" applyNumberFormat="1" applyFont="1"/>
    <xf numFmtId="0" fontId="0" fillId="0" borderId="0" xfId="0" applyAlignment="1"/>
    <xf numFmtId="164" fontId="0" fillId="0" borderId="0" xfId="0" applyNumberFormat="1"/>
    <xf numFmtId="0" fontId="0" fillId="0" borderId="0" xfId="0" applyFont="1"/>
    <xf numFmtId="0" fontId="0" fillId="0" borderId="4" xfId="0" applyBorder="1"/>
    <xf numFmtId="0" fontId="0" fillId="2" borderId="0" xfId="0" applyFill="1" applyBorder="1"/>
    <xf numFmtId="0" fontId="0" fillId="0" borderId="5" xfId="0" applyBorder="1"/>
    <xf numFmtId="0" fontId="3" fillId="0" borderId="4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5" xfId="0" applyFont="1" applyBorder="1"/>
    <xf numFmtId="0" fontId="3" fillId="0" borderId="6" xfId="0" applyFont="1" applyBorder="1" applyAlignment="1">
      <alignment horizontal="right"/>
    </xf>
    <xf numFmtId="165" fontId="3" fillId="0" borderId="7" xfId="0" applyNumberFormat="1" applyFont="1" applyBorder="1"/>
    <xf numFmtId="0" fontId="3" fillId="0" borderId="8" xfId="0" applyFont="1" applyBorder="1"/>
    <xf numFmtId="164" fontId="0" fillId="2" borderId="0" xfId="0" applyNumberFormat="1" applyFill="1" applyBorder="1" applyAlignment="1">
      <alignment horizontal="center"/>
    </xf>
    <xf numFmtId="0" fontId="0" fillId="0" borderId="0" xfId="0" applyBorder="1"/>
    <xf numFmtId="2" fontId="0" fillId="2" borderId="4" xfId="0" applyNumberFormat="1" applyFill="1" applyBorder="1" applyAlignment="1">
      <alignment horizontal="center"/>
    </xf>
    <xf numFmtId="164" fontId="0" fillId="2" borderId="5" xfId="0" applyNumberFormat="1" applyFill="1" applyBorder="1" applyAlignment="1">
      <alignment horizontal="center"/>
    </xf>
    <xf numFmtId="2" fontId="0" fillId="2" borderId="6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2" fillId="0" borderId="2" xfId="0" applyFont="1" applyBorder="1"/>
    <xf numFmtId="164" fontId="2" fillId="0" borderId="4" xfId="0" applyNumberFormat="1" applyFont="1" applyBorder="1"/>
    <xf numFmtId="164" fontId="2" fillId="0" borderId="0" xfId="0" applyNumberFormat="1" applyFont="1" applyBorder="1"/>
    <xf numFmtId="164" fontId="2" fillId="0" borderId="6" xfId="0" applyNumberFormat="1" applyFont="1" applyBorder="1"/>
    <xf numFmtId="164" fontId="2" fillId="0" borderId="7" xfId="0" applyNumberFormat="1" applyFont="1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" fillId="2" borderId="0" xfId="0" applyFont="1" applyFill="1" applyBorder="1"/>
    <xf numFmtId="0" fontId="1" fillId="0" borderId="5" xfId="0" applyFont="1" applyBorder="1"/>
    <xf numFmtId="0" fontId="0" fillId="0" borderId="6" xfId="0" applyBorder="1"/>
    <xf numFmtId="0" fontId="0" fillId="0" borderId="7" xfId="0" applyBorder="1"/>
    <xf numFmtId="0" fontId="1" fillId="0" borderId="8" xfId="0" applyFont="1" applyBorder="1"/>
    <xf numFmtId="0" fontId="2" fillId="0" borderId="0" xfId="0" applyFont="1" applyBorder="1"/>
    <xf numFmtId="11" fontId="2" fillId="0" borderId="0" xfId="0" applyNumberFormat="1" applyFont="1" applyBorder="1"/>
    <xf numFmtId="0" fontId="2" fillId="0" borderId="4" xfId="0" applyFont="1" applyBorder="1" applyAlignment="1">
      <alignment horizontal="center"/>
    </xf>
    <xf numFmtId="0" fontId="2" fillId="0" borderId="7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Border="1" applyAlignment="1"/>
    <xf numFmtId="0" fontId="1" fillId="0" borderId="0" xfId="0" applyFont="1" applyBorder="1"/>
    <xf numFmtId="0" fontId="0" fillId="0" borderId="0" xfId="0" applyBorder="1" applyAlignment="1">
      <alignment horizontal="right"/>
    </xf>
    <xf numFmtId="0" fontId="2" fillId="0" borderId="0" xfId="0" applyNumberFormat="1" applyFont="1" applyBorder="1" applyAlignment="1">
      <alignment horizontal="right"/>
    </xf>
    <xf numFmtId="11" fontId="0" fillId="0" borderId="0" xfId="0" applyNumberFormat="1"/>
    <xf numFmtId="0" fontId="0" fillId="0" borderId="0" xfId="0" quotePrefix="1" applyAlignment="1">
      <alignment wrapText="1"/>
    </xf>
    <xf numFmtId="166" fontId="2" fillId="0" borderId="0" xfId="0" applyNumberFormat="1" applyFont="1"/>
    <xf numFmtId="0" fontId="4" fillId="0" borderId="1" xfId="0" applyFont="1" applyBorder="1"/>
    <xf numFmtId="0" fontId="0" fillId="2" borderId="2" xfId="0" applyFill="1" applyBorder="1"/>
    <xf numFmtId="0" fontId="4" fillId="0" borderId="4" xfId="0" applyFont="1" applyFill="1" applyBorder="1"/>
    <xf numFmtId="164" fontId="2" fillId="0" borderId="5" xfId="0" applyNumberFormat="1" applyFont="1" applyBorder="1"/>
    <xf numFmtId="164" fontId="2" fillId="0" borderId="8" xfId="0" applyNumberFormat="1" applyFont="1" applyBorder="1"/>
    <xf numFmtId="0" fontId="2" fillId="0" borderId="4" xfId="0" applyFont="1" applyBorder="1" applyAlignment="1">
      <alignment horizontal="right"/>
    </xf>
    <xf numFmtId="0" fontId="0" fillId="2" borderId="5" xfId="0" applyFill="1" applyBorder="1"/>
    <xf numFmtId="2" fontId="0" fillId="2" borderId="5" xfId="0" applyNumberFormat="1" applyFill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4" xfId="0" applyFill="1" applyBorder="1"/>
    <xf numFmtId="0" fontId="3" fillId="0" borderId="7" xfId="0" applyFont="1" applyBorder="1" applyAlignment="1">
      <alignment horizontal="right"/>
    </xf>
    <xf numFmtId="0" fontId="5" fillId="0" borderId="5" xfId="0" applyFont="1" applyBorder="1"/>
    <xf numFmtId="2" fontId="3" fillId="0" borderId="0" xfId="0" applyNumberFormat="1" applyFont="1" applyBorder="1"/>
    <xf numFmtId="0" fontId="1" fillId="2" borderId="7" xfId="0" applyNumberFormat="1" applyFont="1" applyFill="1" applyBorder="1"/>
    <xf numFmtId="0" fontId="5" fillId="0" borderId="1" xfId="0" applyFont="1" applyBorder="1"/>
    <xf numFmtId="0" fontId="5" fillId="0" borderId="3" xfId="0" applyFont="1" applyFill="1" applyBorder="1" applyAlignment="1">
      <alignment horizontal="center"/>
    </xf>
    <xf numFmtId="0" fontId="5" fillId="0" borderId="4" xfId="0" applyFont="1" applyBorder="1"/>
    <xf numFmtId="166" fontId="5" fillId="0" borderId="4" xfId="0" applyNumberFormat="1" applyFont="1" applyBorder="1"/>
    <xf numFmtId="2" fontId="5" fillId="0" borderId="5" xfId="0" applyNumberFormat="1" applyFont="1" applyBorder="1"/>
    <xf numFmtId="166" fontId="5" fillId="0" borderId="6" xfId="0" applyNumberFormat="1" applyFont="1" applyBorder="1"/>
    <xf numFmtId="2" fontId="5" fillId="0" borderId="8" xfId="0" applyNumberFormat="1" applyFont="1" applyBorder="1"/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164" fontId="5" fillId="0" borderId="0" xfId="0" applyNumberFormat="1" applyFont="1" applyBorder="1"/>
    <xf numFmtId="0" fontId="5" fillId="0" borderId="0" xfId="0" applyFont="1" applyBorder="1"/>
    <xf numFmtId="164" fontId="5" fillId="0" borderId="5" xfId="0" applyNumberFormat="1" applyFont="1" applyBorder="1"/>
    <xf numFmtId="164" fontId="5" fillId="0" borderId="4" xfId="0" applyNumberFormat="1" applyFont="1" applyBorder="1"/>
    <xf numFmtId="0" fontId="0" fillId="0" borderId="0" xfId="0" applyFont="1" applyFill="1" applyBorder="1" applyAlignment="1">
      <alignment horizontal="right"/>
    </xf>
    <xf numFmtId="0" fontId="0" fillId="0" borderId="4" xfId="0" applyFont="1" applyBorder="1"/>
    <xf numFmtId="0" fontId="0" fillId="0" borderId="0" xfId="0" applyFont="1" applyBorder="1"/>
    <xf numFmtId="0" fontId="0" fillId="0" borderId="6" xfId="0" applyFont="1" applyBorder="1"/>
    <xf numFmtId="0" fontId="0" fillId="0" borderId="7" xfId="0" applyFont="1" applyFill="1" applyBorder="1" applyAlignment="1">
      <alignment horizontal="right"/>
    </xf>
    <xf numFmtId="0" fontId="0" fillId="0" borderId="7" xfId="0" applyFont="1" applyBorder="1"/>
    <xf numFmtId="0" fontId="0" fillId="0" borderId="8" xfId="0" applyBorder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756965758733445"/>
          <c:y val="0.11048222586362573"/>
          <c:w val="0.76309894693478209"/>
          <c:h val="0.86401062152240959"/>
        </c:manualLayout>
      </c:layout>
      <c:scatterChart>
        <c:scatterStyle val="lineMarker"/>
        <c:varyColors val="0"/>
        <c:ser>
          <c:idx val="0"/>
          <c:order val="0"/>
          <c:tx>
            <c:strRef>
              <c:f>Temporal_surface_signal!$C$11</c:f>
              <c:strCache>
                <c:ptCount val="1"/>
                <c:pt idx="0">
                  <c:v>Measured_date1</c:v>
                </c:pt>
              </c:strCache>
            </c:strRef>
          </c:tx>
          <c:spPr>
            <a:ln w="19050" cap="rnd">
              <a:solidFill>
                <a:schemeClr val="bg1">
                  <a:lumMod val="50000"/>
                </a:schemeClr>
              </a:solidFill>
              <a:prstDash val="solid"/>
              <a:round/>
            </a:ln>
            <a:effectLst/>
          </c:spPr>
          <c:marker>
            <c:symbol val="none"/>
          </c:marker>
          <c:xVal>
            <c:numRef>
              <c:f>Temporal_surface_signal!$C$13:$C$1236</c:f>
              <c:numCache>
                <c:formatCode>0.0</c:formatCode>
                <c:ptCount val="1224"/>
                <c:pt idx="0">
                  <c:v>20</c:v>
                </c:pt>
                <c:pt idx="1">
                  <c:v>19.850000000000001</c:v>
                </c:pt>
                <c:pt idx="2">
                  <c:v>19.399999999999999</c:v>
                </c:pt>
                <c:pt idx="3">
                  <c:v>18.399999999999999</c:v>
                </c:pt>
                <c:pt idx="4">
                  <c:v>17.2</c:v>
                </c:pt>
                <c:pt idx="5">
                  <c:v>16.100000000000001</c:v>
                </c:pt>
                <c:pt idx="6">
                  <c:v>15.2</c:v>
                </c:pt>
                <c:pt idx="7">
                  <c:v>14.4</c:v>
                </c:pt>
                <c:pt idx="8">
                  <c:v>13.85</c:v>
                </c:pt>
                <c:pt idx="9">
                  <c:v>13.5</c:v>
                </c:pt>
                <c:pt idx="10">
                  <c:v>13.2</c:v>
                </c:pt>
                <c:pt idx="11">
                  <c:v>13.1</c:v>
                </c:pt>
                <c:pt idx="12">
                  <c:v>13</c:v>
                </c:pt>
                <c:pt idx="13">
                  <c:v>13</c:v>
                </c:pt>
                <c:pt idx="14">
                  <c:v>13</c:v>
                </c:pt>
                <c:pt idx="15">
                  <c:v>13</c:v>
                </c:pt>
                <c:pt idx="16">
                  <c:v>13.1</c:v>
                </c:pt>
                <c:pt idx="17">
                  <c:v>13.1</c:v>
                </c:pt>
                <c:pt idx="18">
                  <c:v>13.1</c:v>
                </c:pt>
                <c:pt idx="19">
                  <c:v>13.1</c:v>
                </c:pt>
                <c:pt idx="20">
                  <c:v>12.9</c:v>
                </c:pt>
                <c:pt idx="21">
                  <c:v>12.8</c:v>
                </c:pt>
                <c:pt idx="22">
                  <c:v>12.8</c:v>
                </c:pt>
                <c:pt idx="23">
                  <c:v>12.8</c:v>
                </c:pt>
                <c:pt idx="24">
                  <c:v>12.8</c:v>
                </c:pt>
                <c:pt idx="25">
                  <c:v>12.9</c:v>
                </c:pt>
                <c:pt idx="26">
                  <c:v>12.9</c:v>
                </c:pt>
                <c:pt idx="27">
                  <c:v>12.9</c:v>
                </c:pt>
                <c:pt idx="28">
                  <c:v>13</c:v>
                </c:pt>
                <c:pt idx="29">
                  <c:v>13.1</c:v>
                </c:pt>
                <c:pt idx="30">
                  <c:v>13.2</c:v>
                </c:pt>
                <c:pt idx="31">
                  <c:v>13.4</c:v>
                </c:pt>
                <c:pt idx="32">
                  <c:v>13.5</c:v>
                </c:pt>
                <c:pt idx="33">
                  <c:v>13.7</c:v>
                </c:pt>
                <c:pt idx="34">
                  <c:v>13.9</c:v>
                </c:pt>
                <c:pt idx="35">
                  <c:v>14</c:v>
                </c:pt>
                <c:pt idx="36">
                  <c:v>14.2</c:v>
                </c:pt>
                <c:pt idx="37">
                  <c:v>14.35</c:v>
                </c:pt>
                <c:pt idx="38">
                  <c:v>14.5</c:v>
                </c:pt>
                <c:pt idx="39">
                  <c:v>14.7</c:v>
                </c:pt>
                <c:pt idx="40">
                  <c:v>14.8</c:v>
                </c:pt>
                <c:pt idx="41">
                  <c:v>15</c:v>
                </c:pt>
                <c:pt idx="42">
                  <c:v>15.2</c:v>
                </c:pt>
                <c:pt idx="43">
                  <c:v>15.3</c:v>
                </c:pt>
                <c:pt idx="44">
                  <c:v>15.55</c:v>
                </c:pt>
                <c:pt idx="45">
                  <c:v>15.7</c:v>
                </c:pt>
                <c:pt idx="46">
                  <c:v>15.9</c:v>
                </c:pt>
                <c:pt idx="47">
                  <c:v>16.100000000000001</c:v>
                </c:pt>
                <c:pt idx="48">
                  <c:v>16.3</c:v>
                </c:pt>
                <c:pt idx="49" formatCode="General">
                  <c:v>16.5</c:v>
                </c:pt>
                <c:pt idx="50" formatCode="General">
                  <c:v>17</c:v>
                </c:pt>
                <c:pt idx="51" formatCode="General">
                  <c:v>17.5</c:v>
                </c:pt>
                <c:pt idx="52" formatCode="General">
                  <c:v>17.8</c:v>
                </c:pt>
                <c:pt idx="53" formatCode="General">
                  <c:v>18.100000000000001</c:v>
                </c:pt>
                <c:pt idx="54" formatCode="General">
                  <c:v>18.2</c:v>
                </c:pt>
              </c:numCache>
            </c:numRef>
          </c:xVal>
          <c:yVal>
            <c:numRef>
              <c:f>Temporal_surface_signal!$B$13:$B$1236</c:f>
              <c:numCache>
                <c:formatCode>0.00</c:formatCode>
                <c:ptCount val="1224"/>
                <c:pt idx="0">
                  <c:v>2.2999999999999998</c:v>
                </c:pt>
                <c:pt idx="1">
                  <c:v>2.8</c:v>
                </c:pt>
                <c:pt idx="2">
                  <c:v>3.3</c:v>
                </c:pt>
                <c:pt idx="3">
                  <c:v>3.8</c:v>
                </c:pt>
                <c:pt idx="4">
                  <c:v>4.3</c:v>
                </c:pt>
                <c:pt idx="5">
                  <c:v>4.8</c:v>
                </c:pt>
                <c:pt idx="6">
                  <c:v>5.3</c:v>
                </c:pt>
                <c:pt idx="7">
                  <c:v>5.8</c:v>
                </c:pt>
                <c:pt idx="8">
                  <c:v>6.3</c:v>
                </c:pt>
                <c:pt idx="9">
                  <c:v>6.8</c:v>
                </c:pt>
                <c:pt idx="10">
                  <c:v>7.3</c:v>
                </c:pt>
                <c:pt idx="11">
                  <c:v>7.8</c:v>
                </c:pt>
                <c:pt idx="12">
                  <c:v>8.3000000000000007</c:v>
                </c:pt>
                <c:pt idx="13">
                  <c:v>8.8000000000000007</c:v>
                </c:pt>
                <c:pt idx="14">
                  <c:v>9.3000000000000007</c:v>
                </c:pt>
                <c:pt idx="15">
                  <c:v>10.3</c:v>
                </c:pt>
                <c:pt idx="16">
                  <c:v>11.3</c:v>
                </c:pt>
                <c:pt idx="17">
                  <c:v>12.3</c:v>
                </c:pt>
                <c:pt idx="18">
                  <c:v>13.3</c:v>
                </c:pt>
                <c:pt idx="19">
                  <c:v>14.3</c:v>
                </c:pt>
                <c:pt idx="20">
                  <c:v>19.3</c:v>
                </c:pt>
                <c:pt idx="21">
                  <c:v>22.3</c:v>
                </c:pt>
                <c:pt idx="22">
                  <c:v>24.3</c:v>
                </c:pt>
                <c:pt idx="23">
                  <c:v>29.3</c:v>
                </c:pt>
                <c:pt idx="24">
                  <c:v>34.299999999999997</c:v>
                </c:pt>
                <c:pt idx="25">
                  <c:v>39.299999999999997</c:v>
                </c:pt>
                <c:pt idx="26">
                  <c:v>44.3</c:v>
                </c:pt>
                <c:pt idx="27">
                  <c:v>49.3</c:v>
                </c:pt>
                <c:pt idx="28">
                  <c:v>54.3</c:v>
                </c:pt>
                <c:pt idx="29">
                  <c:v>59.3</c:v>
                </c:pt>
                <c:pt idx="30">
                  <c:v>64.3</c:v>
                </c:pt>
                <c:pt idx="31">
                  <c:v>69.3</c:v>
                </c:pt>
                <c:pt idx="32">
                  <c:v>74.3</c:v>
                </c:pt>
                <c:pt idx="33">
                  <c:v>79.3</c:v>
                </c:pt>
                <c:pt idx="34">
                  <c:v>84.3</c:v>
                </c:pt>
                <c:pt idx="35">
                  <c:v>89.3</c:v>
                </c:pt>
                <c:pt idx="36">
                  <c:v>94.3</c:v>
                </c:pt>
                <c:pt idx="37">
                  <c:v>99.3</c:v>
                </c:pt>
                <c:pt idx="38">
                  <c:v>104.3</c:v>
                </c:pt>
                <c:pt idx="39">
                  <c:v>109.3</c:v>
                </c:pt>
                <c:pt idx="40">
                  <c:v>114.3</c:v>
                </c:pt>
                <c:pt idx="41">
                  <c:v>119.3</c:v>
                </c:pt>
                <c:pt idx="42">
                  <c:v>124.3</c:v>
                </c:pt>
                <c:pt idx="43">
                  <c:v>129.30000000000001</c:v>
                </c:pt>
                <c:pt idx="44">
                  <c:v>134.30000000000001</c:v>
                </c:pt>
                <c:pt idx="45">
                  <c:v>139.30000000000001</c:v>
                </c:pt>
                <c:pt idx="46">
                  <c:v>144.30000000000001</c:v>
                </c:pt>
                <c:pt idx="47">
                  <c:v>149.30000000000001</c:v>
                </c:pt>
                <c:pt idx="48">
                  <c:v>154.30000000000001</c:v>
                </c:pt>
                <c:pt idx="49" formatCode="General">
                  <c:v>159.30000000000001</c:v>
                </c:pt>
                <c:pt idx="50" formatCode="General">
                  <c:v>169.3</c:v>
                </c:pt>
                <c:pt idx="51" formatCode="General">
                  <c:v>179.3</c:v>
                </c:pt>
                <c:pt idx="52" formatCode="General">
                  <c:v>189.3</c:v>
                </c:pt>
                <c:pt idx="53" formatCode="General">
                  <c:v>194.3</c:v>
                </c:pt>
                <c:pt idx="54" formatCode="General">
                  <c:v>197.70000000000002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AB2A-4E72-9B2C-60A8154FE029}"/>
            </c:ext>
          </c:extLst>
        </c:ser>
        <c:ser>
          <c:idx val="3"/>
          <c:order val="2"/>
          <c:tx>
            <c:strRef>
              <c:f>Temporal_surface_signal!$N$11</c:f>
              <c:strCache>
                <c:ptCount val="1"/>
                <c:pt idx="0">
                  <c:v>Linear model</c:v>
                </c:pt>
              </c:strCache>
            </c:strRef>
          </c:tx>
          <c:spPr>
            <a:ln w="19050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Temporal_surface_signal!$N$12:$N$43</c:f>
              <c:numCache>
                <c:formatCode>0.0</c:formatCode>
                <c:ptCount val="32"/>
                <c:pt idx="0">
                  <c:v>10.4</c:v>
                </c:pt>
                <c:pt idx="1">
                  <c:v>10.59375</c:v>
                </c:pt>
                <c:pt idx="2">
                  <c:v>10.7875</c:v>
                </c:pt>
                <c:pt idx="3">
                  <c:v>11.175000000000001</c:v>
                </c:pt>
                <c:pt idx="4">
                  <c:v>11.5625</c:v>
                </c:pt>
                <c:pt idx="5">
                  <c:v>11.950000000000001</c:v>
                </c:pt>
                <c:pt idx="6">
                  <c:v>12.3375</c:v>
                </c:pt>
                <c:pt idx="7">
                  <c:v>12.725000000000001</c:v>
                </c:pt>
                <c:pt idx="8">
                  <c:v>13.112500000000001</c:v>
                </c:pt>
                <c:pt idx="9">
                  <c:v>13.5</c:v>
                </c:pt>
                <c:pt idx="10">
                  <c:v>13.887499999999999</c:v>
                </c:pt>
                <c:pt idx="11">
                  <c:v>14.275</c:v>
                </c:pt>
                <c:pt idx="12">
                  <c:v>14.662500000000001</c:v>
                </c:pt>
                <c:pt idx="13">
                  <c:v>15.05</c:v>
                </c:pt>
                <c:pt idx="14">
                  <c:v>15.4375</c:v>
                </c:pt>
                <c:pt idx="15">
                  <c:v>15.824999999999999</c:v>
                </c:pt>
                <c:pt idx="16">
                  <c:v>16.212499999999999</c:v>
                </c:pt>
                <c:pt idx="17">
                  <c:v>16.600000000000001</c:v>
                </c:pt>
                <c:pt idx="18">
                  <c:v>16.987500000000001</c:v>
                </c:pt>
                <c:pt idx="19">
                  <c:v>17.375</c:v>
                </c:pt>
                <c:pt idx="20">
                  <c:v>17.762499999999999</c:v>
                </c:pt>
                <c:pt idx="21">
                  <c:v>18.149999999999999</c:v>
                </c:pt>
                <c:pt idx="22">
                  <c:v>18.537500000000001</c:v>
                </c:pt>
                <c:pt idx="23">
                  <c:v>18.925000000000001</c:v>
                </c:pt>
                <c:pt idx="24">
                  <c:v>19.3125</c:v>
                </c:pt>
                <c:pt idx="25">
                  <c:v>19.700000000000003</c:v>
                </c:pt>
                <c:pt idx="26">
                  <c:v>20.087499999999999</c:v>
                </c:pt>
                <c:pt idx="27">
                  <c:v>20.475000000000001</c:v>
                </c:pt>
                <c:pt idx="28">
                  <c:v>20.862500000000001</c:v>
                </c:pt>
                <c:pt idx="29">
                  <c:v>21.25</c:v>
                </c:pt>
                <c:pt idx="30">
                  <c:v>21.637500000000003</c:v>
                </c:pt>
                <c:pt idx="31">
                  <c:v>22.024999999999999</c:v>
                </c:pt>
              </c:numCache>
            </c:numRef>
          </c:xVal>
          <c:yVal>
            <c:numRef>
              <c:f>Temporal_surface_signal!$M$12:$M$43</c:f>
              <c:numCache>
                <c:formatCode>0.0</c:formatCode>
                <c:ptCount val="3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180</c:v>
                </c:pt>
                <c:pt idx="20">
                  <c:v>190</c:v>
                </c:pt>
                <c:pt idx="21">
                  <c:v>200</c:v>
                </c:pt>
                <c:pt idx="22">
                  <c:v>210</c:v>
                </c:pt>
                <c:pt idx="23">
                  <c:v>220</c:v>
                </c:pt>
                <c:pt idx="24">
                  <c:v>230</c:v>
                </c:pt>
                <c:pt idx="25">
                  <c:v>240</c:v>
                </c:pt>
                <c:pt idx="26">
                  <c:v>250</c:v>
                </c:pt>
                <c:pt idx="27">
                  <c:v>260</c:v>
                </c:pt>
                <c:pt idx="28">
                  <c:v>270</c:v>
                </c:pt>
                <c:pt idx="29">
                  <c:v>280</c:v>
                </c:pt>
                <c:pt idx="30">
                  <c:v>290</c:v>
                </c:pt>
                <c:pt idx="31">
                  <c:v>300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AB2A-4E72-9B2C-60A8154FE029}"/>
            </c:ext>
          </c:extLst>
        </c:ser>
        <c:ser>
          <c:idx val="4"/>
          <c:order val="3"/>
          <c:tx>
            <c:v>transient model</c:v>
          </c:tx>
          <c:spPr>
            <a:ln w="19050" cap="rnd">
              <a:solidFill>
                <a:schemeClr val="accent6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Temporal_surface_signal!$T$12:$T$14</c:f>
              <c:numCache>
                <c:formatCode>0.00</c:formatCode>
                <c:ptCount val="3"/>
                <c:pt idx="0" formatCode="General">
                  <c:v>12.2</c:v>
                </c:pt>
                <c:pt idx="1">
                  <c:v>12.2</c:v>
                </c:pt>
                <c:pt idx="2">
                  <c:v>18.012499999999999</c:v>
                </c:pt>
              </c:numCache>
            </c:numRef>
          </c:xVal>
          <c:yVal>
            <c:numRef>
              <c:f>Temporal_surface_signal!$S$12:$S$14</c:f>
              <c:numCache>
                <c:formatCode>0.00000</c:formatCode>
                <c:ptCount val="3"/>
                <c:pt idx="0" formatCode="General">
                  <c:v>0</c:v>
                </c:pt>
                <c:pt idx="1">
                  <c:v>46.451612903225779</c:v>
                </c:pt>
                <c:pt idx="2">
                  <c:v>196.45161290322579</c:v>
                </c:pt>
              </c:numCache>
            </c:numRef>
          </c:yVal>
          <c:smooth val="0"/>
        </c:ser>
        <c:ser>
          <c:idx val="2"/>
          <c:order val="4"/>
          <c:tx>
            <c:v>gaußian model</c:v>
          </c:tx>
          <c:spPr>
            <a:ln w="19050" cap="rnd">
              <a:solidFill>
                <a:srgbClr val="C00000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Temporal_surface_signal!$R$12:$R$41</c:f>
              <c:numCache>
                <c:formatCode>0.0</c:formatCode>
                <c:ptCount val="30"/>
                <c:pt idx="0">
                  <c:v>12.9</c:v>
                </c:pt>
                <c:pt idx="1">
                  <c:v>12.851160173981771</c:v>
                </c:pt>
                <c:pt idx="2">
                  <c:v>12.805895129967425</c:v>
                </c:pt>
                <c:pt idx="3">
                  <c:v>12.739456449230929</c:v>
                </c:pt>
                <c:pt idx="4">
                  <c:v>12.723673566639089</c:v>
                </c:pt>
                <c:pt idx="5">
                  <c:v>12.773475501185843</c:v>
                </c:pt>
                <c:pt idx="6">
                  <c:v>12.894441015306684</c:v>
                </c:pt>
                <c:pt idx="7">
                  <c:v>13.083658637846863</c:v>
                </c:pt>
                <c:pt idx="8">
                  <c:v>13.332124811189203</c:v>
                </c:pt>
                <c:pt idx="9">
                  <c:v>13.627736087942871</c:v>
                </c:pt>
                <c:pt idx="10">
                  <c:v>13.957994848294824</c:v>
                </c:pt>
                <c:pt idx="11">
                  <c:v>14.311885463527812</c:v>
                </c:pt>
                <c:pt idx="12">
                  <c:v>14.680785314755285</c:v>
                </c:pt>
                <c:pt idx="13">
                  <c:v>15.058582982136755</c:v>
                </c:pt>
                <c:pt idx="14">
                  <c:v>15.441312752259709</c:v>
                </c:pt>
                <c:pt idx="15">
                  <c:v>15.826602176789519</c:v>
                </c:pt>
                <c:pt idx="16">
                  <c:v>16.213136629127547</c:v>
                </c:pt>
                <c:pt idx="17">
                  <c:v>16.600239123005124</c:v>
                </c:pt>
                <c:pt idx="18">
                  <c:v>16.987584876607713</c:v>
                </c:pt>
                <c:pt idx="19">
                  <c:v>17.375028462637051</c:v>
                </c:pt>
                <c:pt idx="20">
                  <c:v>17.7625090153944</c:v>
                </c:pt>
                <c:pt idx="21">
                  <c:v>18.150002696684986</c:v>
                </c:pt>
                <c:pt idx="22">
                  <c:v>18.537500761613803</c:v>
                </c:pt>
                <c:pt idx="23">
                  <c:v>18.925000203062698</c:v>
                </c:pt>
                <c:pt idx="24">
                  <c:v>19.312500051104038</c:v>
                </c:pt>
                <c:pt idx="25">
                  <c:v>19.700000012138229</c:v>
                </c:pt>
                <c:pt idx="26">
                  <c:v>20.087500002720702</c:v>
                </c:pt>
                <c:pt idx="27">
                  <c:v>20.475000000575427</c:v>
                </c:pt>
                <c:pt idx="28">
                  <c:v>20.862500000114824</c:v>
                </c:pt>
                <c:pt idx="29">
                  <c:v>21.250000000021618</c:v>
                </c:pt>
              </c:numCache>
            </c:numRef>
          </c:xVal>
          <c:yVal>
            <c:numRef>
              <c:f>Temporal_surface_signal!$M$12:$M$43</c:f>
              <c:numCache>
                <c:formatCode>0.0</c:formatCode>
                <c:ptCount val="32"/>
                <c:pt idx="0">
                  <c:v>0</c:v>
                </c:pt>
                <c:pt idx="1">
                  <c:v>5</c:v>
                </c:pt>
                <c:pt idx="2">
                  <c:v>10</c:v>
                </c:pt>
                <c:pt idx="3">
                  <c:v>20</c:v>
                </c:pt>
                <c:pt idx="4">
                  <c:v>30</c:v>
                </c:pt>
                <c:pt idx="5">
                  <c:v>40</c:v>
                </c:pt>
                <c:pt idx="6">
                  <c:v>50</c:v>
                </c:pt>
                <c:pt idx="7">
                  <c:v>60</c:v>
                </c:pt>
                <c:pt idx="8">
                  <c:v>70</c:v>
                </c:pt>
                <c:pt idx="9">
                  <c:v>80</c:v>
                </c:pt>
                <c:pt idx="10">
                  <c:v>90</c:v>
                </c:pt>
                <c:pt idx="11">
                  <c:v>100</c:v>
                </c:pt>
                <c:pt idx="12">
                  <c:v>110</c:v>
                </c:pt>
                <c:pt idx="13">
                  <c:v>120</c:v>
                </c:pt>
                <c:pt idx="14">
                  <c:v>130</c:v>
                </c:pt>
                <c:pt idx="15">
                  <c:v>140</c:v>
                </c:pt>
                <c:pt idx="16">
                  <c:v>150</c:v>
                </c:pt>
                <c:pt idx="17">
                  <c:v>160</c:v>
                </c:pt>
                <c:pt idx="18">
                  <c:v>170</c:v>
                </c:pt>
                <c:pt idx="19">
                  <c:v>180</c:v>
                </c:pt>
                <c:pt idx="20">
                  <c:v>190</c:v>
                </c:pt>
                <c:pt idx="21">
                  <c:v>200</c:v>
                </c:pt>
                <c:pt idx="22">
                  <c:v>210</c:v>
                </c:pt>
                <c:pt idx="23">
                  <c:v>220</c:v>
                </c:pt>
                <c:pt idx="24">
                  <c:v>230</c:v>
                </c:pt>
                <c:pt idx="25">
                  <c:v>240</c:v>
                </c:pt>
                <c:pt idx="26">
                  <c:v>250</c:v>
                </c:pt>
                <c:pt idx="27">
                  <c:v>260</c:v>
                </c:pt>
                <c:pt idx="28">
                  <c:v>270</c:v>
                </c:pt>
                <c:pt idx="29">
                  <c:v>280</c:v>
                </c:pt>
                <c:pt idx="30">
                  <c:v>290</c:v>
                </c:pt>
                <c:pt idx="31">
                  <c:v>300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AB2A-4E72-9B2C-60A8154FE029}"/>
            </c:ext>
          </c:extLst>
        </c:ser>
        <c:ser>
          <c:idx val="5"/>
          <c:order val="5"/>
          <c:tx>
            <c:v>enhanced model</c:v>
          </c:tx>
          <c:spPr>
            <a:ln w="19050" cap="rnd">
              <a:solidFill>
                <a:schemeClr val="accent4"/>
              </a:solidFill>
              <a:prstDash val="dash"/>
              <a:round/>
            </a:ln>
            <a:effectLst/>
          </c:spPr>
          <c:marker>
            <c:symbol val="none"/>
          </c:marker>
          <c:xVal>
            <c:numRef>
              <c:f>Temporal_surface_signal!$V$12:$V$15</c:f>
              <c:numCache>
                <c:formatCode>General</c:formatCode>
                <c:ptCount val="4"/>
                <c:pt idx="0">
                  <c:v>12.2</c:v>
                </c:pt>
                <c:pt idx="1">
                  <c:v>13.2</c:v>
                </c:pt>
                <c:pt idx="2">
                  <c:v>12.2</c:v>
                </c:pt>
                <c:pt idx="3" formatCode="0.00">
                  <c:v>18.012499999999999</c:v>
                </c:pt>
              </c:numCache>
            </c:numRef>
          </c:xVal>
          <c:yVal>
            <c:numRef>
              <c:f>Temporal_surface_signal!$U$12:$U$15</c:f>
              <c:numCache>
                <c:formatCode>0.0</c:formatCode>
                <c:ptCount val="4"/>
                <c:pt idx="0" formatCode="General">
                  <c:v>0</c:v>
                </c:pt>
                <c:pt idx="1">
                  <c:v>15</c:v>
                </c:pt>
                <c:pt idx="2">
                  <c:v>46.451612903225779</c:v>
                </c:pt>
                <c:pt idx="3" formatCode="0.00000">
                  <c:v>196.45161290322579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1131728"/>
        <c:axId val="281132288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Temporal_surface_signal!$D$11</c15:sqref>
                        </c15:formulaRef>
                      </c:ext>
                    </c:extLst>
                    <c:strCache>
                      <c:ptCount val="1"/>
                      <c:pt idx="0">
                        <c:v>Measured_date2</c:v>
                      </c:pt>
                    </c:strCache>
                  </c:strRef>
                </c:tx>
                <c:spPr>
                  <a:ln w="19050" cap="rnd">
                    <a:solidFill>
                      <a:schemeClr val="bg1">
                        <a:lumMod val="50000"/>
                      </a:schemeClr>
                    </a:solidFill>
                    <a:prstDash val="solid"/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Temporal_surface_signal!$D$13:$D$1236</c15:sqref>
                        </c15:formulaRef>
                      </c:ext>
                    </c:extLst>
                    <c:numCache>
                      <c:formatCode>0.0</c:formatCode>
                      <c:ptCount val="1224"/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Temporal_surface_signal!$B$13:$B$1236</c15:sqref>
                        </c15:formulaRef>
                      </c:ext>
                    </c:extLst>
                    <c:numCache>
                      <c:formatCode>0.00</c:formatCode>
                      <c:ptCount val="1224"/>
                      <c:pt idx="0">
                        <c:v>2.2999999999999998</c:v>
                      </c:pt>
                      <c:pt idx="1">
                        <c:v>2.8</c:v>
                      </c:pt>
                      <c:pt idx="2">
                        <c:v>3.3</c:v>
                      </c:pt>
                      <c:pt idx="3">
                        <c:v>3.8</c:v>
                      </c:pt>
                      <c:pt idx="4">
                        <c:v>4.3</c:v>
                      </c:pt>
                      <c:pt idx="5">
                        <c:v>4.8</c:v>
                      </c:pt>
                      <c:pt idx="6">
                        <c:v>5.3</c:v>
                      </c:pt>
                      <c:pt idx="7">
                        <c:v>5.8</c:v>
                      </c:pt>
                      <c:pt idx="8">
                        <c:v>6.3</c:v>
                      </c:pt>
                      <c:pt idx="9">
                        <c:v>6.8</c:v>
                      </c:pt>
                      <c:pt idx="10">
                        <c:v>7.3</c:v>
                      </c:pt>
                      <c:pt idx="11">
                        <c:v>7.8</c:v>
                      </c:pt>
                      <c:pt idx="12">
                        <c:v>8.3000000000000007</c:v>
                      </c:pt>
                      <c:pt idx="13">
                        <c:v>8.8000000000000007</c:v>
                      </c:pt>
                      <c:pt idx="14">
                        <c:v>9.3000000000000007</c:v>
                      </c:pt>
                      <c:pt idx="15">
                        <c:v>10.3</c:v>
                      </c:pt>
                      <c:pt idx="16">
                        <c:v>11.3</c:v>
                      </c:pt>
                      <c:pt idx="17">
                        <c:v>12.3</c:v>
                      </c:pt>
                      <c:pt idx="18">
                        <c:v>13.3</c:v>
                      </c:pt>
                      <c:pt idx="19">
                        <c:v>14.3</c:v>
                      </c:pt>
                      <c:pt idx="20">
                        <c:v>19.3</c:v>
                      </c:pt>
                      <c:pt idx="21">
                        <c:v>22.3</c:v>
                      </c:pt>
                      <c:pt idx="22">
                        <c:v>24.3</c:v>
                      </c:pt>
                      <c:pt idx="23">
                        <c:v>29.3</c:v>
                      </c:pt>
                      <c:pt idx="24">
                        <c:v>34.299999999999997</c:v>
                      </c:pt>
                      <c:pt idx="25">
                        <c:v>39.299999999999997</c:v>
                      </c:pt>
                      <c:pt idx="26">
                        <c:v>44.3</c:v>
                      </c:pt>
                      <c:pt idx="27">
                        <c:v>49.3</c:v>
                      </c:pt>
                      <c:pt idx="28">
                        <c:v>54.3</c:v>
                      </c:pt>
                      <c:pt idx="29">
                        <c:v>59.3</c:v>
                      </c:pt>
                      <c:pt idx="30">
                        <c:v>64.3</c:v>
                      </c:pt>
                      <c:pt idx="31">
                        <c:v>69.3</c:v>
                      </c:pt>
                      <c:pt idx="32">
                        <c:v>74.3</c:v>
                      </c:pt>
                      <c:pt idx="33">
                        <c:v>79.3</c:v>
                      </c:pt>
                      <c:pt idx="34">
                        <c:v>84.3</c:v>
                      </c:pt>
                      <c:pt idx="35">
                        <c:v>89.3</c:v>
                      </c:pt>
                      <c:pt idx="36">
                        <c:v>94.3</c:v>
                      </c:pt>
                      <c:pt idx="37">
                        <c:v>99.3</c:v>
                      </c:pt>
                      <c:pt idx="38">
                        <c:v>104.3</c:v>
                      </c:pt>
                      <c:pt idx="39">
                        <c:v>109.3</c:v>
                      </c:pt>
                      <c:pt idx="40">
                        <c:v>114.3</c:v>
                      </c:pt>
                      <c:pt idx="41">
                        <c:v>119.3</c:v>
                      </c:pt>
                      <c:pt idx="42">
                        <c:v>124.3</c:v>
                      </c:pt>
                      <c:pt idx="43">
                        <c:v>129.30000000000001</c:v>
                      </c:pt>
                      <c:pt idx="44">
                        <c:v>134.30000000000001</c:v>
                      </c:pt>
                      <c:pt idx="45">
                        <c:v>139.30000000000001</c:v>
                      </c:pt>
                      <c:pt idx="46">
                        <c:v>144.30000000000001</c:v>
                      </c:pt>
                      <c:pt idx="47">
                        <c:v>149.30000000000001</c:v>
                      </c:pt>
                      <c:pt idx="48">
                        <c:v>154.30000000000001</c:v>
                      </c:pt>
                      <c:pt idx="49" formatCode="General">
                        <c:v>159.30000000000001</c:v>
                      </c:pt>
                      <c:pt idx="50" formatCode="General">
                        <c:v>169.3</c:v>
                      </c:pt>
                      <c:pt idx="51" formatCode="General">
                        <c:v>179.3</c:v>
                      </c:pt>
                      <c:pt idx="52" formatCode="General">
                        <c:v>189.3</c:v>
                      </c:pt>
                      <c:pt idx="53" formatCode="General">
                        <c:v>194.3</c:v>
                      </c:pt>
                      <c:pt idx="54" formatCode="General">
                        <c:v>197.70000000000002</c:v>
                      </c:pt>
                    </c:numCache>
                  </c:numRef>
                </c:yVal>
                <c:smooth val="0"/>
                <c:extLst xmlns:c16r2="http://schemas.microsoft.com/office/drawing/2015/06/chart">
                  <c:ext xmlns:c16="http://schemas.microsoft.com/office/drawing/2014/chart" uri="{C3380CC4-5D6E-409C-BE32-E72D297353CC}">
                    <c16:uniqueId val="{00000001-AB2A-4E72-9B2C-60A8154FE029}"/>
                  </c:ext>
                </c:extLst>
              </c15:ser>
            </c15:filteredScatterSeries>
          </c:ext>
        </c:extLst>
      </c:scatterChart>
      <c:valAx>
        <c:axId val="281131728"/>
        <c:scaling>
          <c:orientation val="minMax"/>
          <c:max val="20"/>
          <c:min val="10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Subsurface Temperature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132288"/>
        <c:crosses val="autoZero"/>
        <c:crossBetween val="midCat"/>
      </c:valAx>
      <c:valAx>
        <c:axId val="281132288"/>
        <c:scaling>
          <c:orientation val="maxMin"/>
          <c:max val="2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AT"/>
                  <a:t>depth below suface °C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1131728"/>
        <c:crosses val="autoZero"/>
        <c:crossBetween val="midCat"/>
        <c:majorUnit val="20"/>
        <c:minorUnit val="10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19260984054566041"/>
          <c:y val="0.55009119363507086"/>
          <c:w val="0.25446763639132647"/>
          <c:h val="0.30707058938402154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en-US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743632</xdr:colOff>
      <xdr:row>10</xdr:row>
      <xdr:rowOff>178594</xdr:rowOff>
    </xdr:from>
    <xdr:to>
      <xdr:col>11</xdr:col>
      <xdr:colOff>236085</xdr:colOff>
      <xdr:row>33</xdr:row>
      <xdr:rowOff>37080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13"/>
  <sheetViews>
    <sheetView workbookViewId="0">
      <selection activeCell="A12" sqref="A12"/>
    </sheetView>
  </sheetViews>
  <sheetFormatPr baseColWidth="10" defaultRowHeight="15" x14ac:dyDescent="0.25"/>
  <cols>
    <col min="1" max="1" width="156.7109375" bestFit="1" customWidth="1"/>
  </cols>
  <sheetData>
    <row r="2" spans="1:1" x14ac:dyDescent="0.25">
      <c r="A2" t="s">
        <v>28</v>
      </c>
    </row>
    <row r="3" spans="1:1" x14ac:dyDescent="0.25">
      <c r="A3" t="s">
        <v>29</v>
      </c>
    </row>
    <row r="4" spans="1:1" x14ac:dyDescent="0.25">
      <c r="A4" t="s">
        <v>30</v>
      </c>
    </row>
    <row r="6" spans="1:1" x14ac:dyDescent="0.25">
      <c r="A6" t="s">
        <v>31</v>
      </c>
    </row>
    <row r="7" spans="1:1" ht="30" x14ac:dyDescent="0.25">
      <c r="A7" s="47" t="s">
        <v>51</v>
      </c>
    </row>
    <row r="8" spans="1:1" x14ac:dyDescent="0.25">
      <c r="A8" s="40" t="s">
        <v>52</v>
      </c>
    </row>
    <row r="9" spans="1:1" x14ac:dyDescent="0.25">
      <c r="A9" s="40" t="s">
        <v>54</v>
      </c>
    </row>
    <row r="10" spans="1:1" x14ac:dyDescent="0.25">
      <c r="A10" s="40" t="s">
        <v>53</v>
      </c>
    </row>
    <row r="11" spans="1:1" x14ac:dyDescent="0.25">
      <c r="A11" s="40" t="s">
        <v>63</v>
      </c>
    </row>
    <row r="12" spans="1:1" x14ac:dyDescent="0.25">
      <c r="A12" s="40" t="s">
        <v>61</v>
      </c>
    </row>
    <row r="13" spans="1:1" x14ac:dyDescent="0.25">
      <c r="A13" s="40" t="s">
        <v>62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7"/>
  <sheetViews>
    <sheetView tabSelected="1" zoomScale="80" zoomScaleNormal="80" workbookViewId="0">
      <selection activeCell="C15" sqref="C15"/>
    </sheetView>
  </sheetViews>
  <sheetFormatPr baseColWidth="10" defaultRowHeight="15" x14ac:dyDescent="0.25"/>
  <cols>
    <col min="1" max="1" width="56.85546875" customWidth="1"/>
    <col min="6" max="6" width="25.140625" bestFit="1" customWidth="1"/>
    <col min="7" max="7" width="11.7109375" customWidth="1"/>
    <col min="8" max="8" width="13.140625" bestFit="1" customWidth="1"/>
    <col min="10" max="10" width="13.140625" bestFit="1" customWidth="1"/>
    <col min="11" max="11" width="12" bestFit="1" customWidth="1"/>
    <col min="12" max="12" width="11.42578125" style="17"/>
    <col min="13" max="13" width="20.7109375" style="17" customWidth="1"/>
    <col min="14" max="14" width="12.5703125" style="17" bestFit="1" customWidth="1"/>
    <col min="15" max="15" width="5.140625" style="17" bestFit="1" customWidth="1"/>
    <col min="16" max="16" width="10.140625" style="17" customWidth="1"/>
    <col min="17" max="17" width="15.7109375" style="36" bestFit="1" customWidth="1"/>
    <col min="18" max="18" width="15.85546875" bestFit="1" customWidth="1"/>
  </cols>
  <sheetData>
    <row r="1" spans="1:22" x14ac:dyDescent="0.25">
      <c r="A1" s="49" t="s">
        <v>65</v>
      </c>
      <c r="B1" s="29"/>
      <c r="C1" s="50" t="s">
        <v>8</v>
      </c>
      <c r="D1" s="30"/>
      <c r="F1" s="83" t="s">
        <v>50</v>
      </c>
      <c r="G1" s="84"/>
      <c r="H1" s="84"/>
      <c r="I1" s="85"/>
      <c r="J1" s="4"/>
    </row>
    <row r="2" spans="1:22" x14ac:dyDescent="0.25">
      <c r="A2" s="7" t="s">
        <v>22</v>
      </c>
      <c r="B2" s="17" t="s">
        <v>13</v>
      </c>
      <c r="C2" s="31">
        <v>1.6</v>
      </c>
      <c r="D2" s="32" t="s">
        <v>2</v>
      </c>
      <c r="F2" s="58" t="s">
        <v>39</v>
      </c>
      <c r="G2" s="41" t="s">
        <v>47</v>
      </c>
      <c r="H2" s="8">
        <v>12.2</v>
      </c>
      <c r="I2" s="9" t="s">
        <v>7</v>
      </c>
    </row>
    <row r="3" spans="1:22" x14ac:dyDescent="0.25">
      <c r="A3" s="7" t="s">
        <v>35</v>
      </c>
      <c r="B3" s="17" t="s">
        <v>36</v>
      </c>
      <c r="C3" s="8">
        <v>6.2E-2</v>
      </c>
      <c r="D3" s="32" t="s">
        <v>37</v>
      </c>
      <c r="F3" s="58"/>
      <c r="G3" s="57" t="s">
        <v>49</v>
      </c>
      <c r="H3" s="61">
        <f>C4+C6</f>
        <v>12.9</v>
      </c>
      <c r="I3" s="60" t="s">
        <v>7</v>
      </c>
      <c r="J3" s="5"/>
    </row>
    <row r="4" spans="1:22" x14ac:dyDescent="0.25">
      <c r="A4" s="58" t="s">
        <v>38</v>
      </c>
      <c r="B4" s="41" t="s">
        <v>48</v>
      </c>
      <c r="C4" s="8">
        <v>10.4</v>
      </c>
      <c r="D4" s="9" t="s">
        <v>7</v>
      </c>
      <c r="F4" s="10"/>
      <c r="G4" s="57" t="s">
        <v>41</v>
      </c>
      <c r="H4" s="61">
        <f>H2</f>
        <v>12.2</v>
      </c>
      <c r="I4" s="60" t="s">
        <v>7</v>
      </c>
    </row>
    <row r="5" spans="1:22" x14ac:dyDescent="0.25">
      <c r="A5" s="51" t="s">
        <v>64</v>
      </c>
      <c r="B5" s="17"/>
      <c r="C5" s="17"/>
      <c r="D5" s="9"/>
      <c r="F5" s="10"/>
      <c r="G5" s="57" t="s">
        <v>42</v>
      </c>
      <c r="H5" s="11">
        <f>(H2-C4)/H6</f>
        <v>46.451612903225779</v>
      </c>
      <c r="I5" s="12" t="s">
        <v>16</v>
      </c>
      <c r="M5" s="28" t="s">
        <v>21</v>
      </c>
      <c r="N5" s="29"/>
      <c r="O5" s="29"/>
      <c r="P5" s="29"/>
      <c r="Q5" s="23"/>
      <c r="R5" s="30"/>
    </row>
    <row r="6" spans="1:22" x14ac:dyDescent="0.25">
      <c r="A6" s="7" t="s">
        <v>11</v>
      </c>
      <c r="B6" s="17" t="s">
        <v>26</v>
      </c>
      <c r="C6" s="31">
        <v>2.5</v>
      </c>
      <c r="D6" s="32" t="s">
        <v>23</v>
      </c>
      <c r="F6" s="13" t="s">
        <v>14</v>
      </c>
      <c r="G6" s="59" t="s">
        <v>40</v>
      </c>
      <c r="H6" s="14">
        <f>C3/C2</f>
        <v>3.875E-2</v>
      </c>
      <c r="I6" s="15" t="s">
        <v>17</v>
      </c>
      <c r="M6" s="7"/>
      <c r="R6" s="9"/>
    </row>
    <row r="7" spans="1:22" x14ac:dyDescent="0.25">
      <c r="A7" s="7" t="s">
        <v>24</v>
      </c>
      <c r="B7" s="17" t="s">
        <v>25</v>
      </c>
      <c r="C7" s="31">
        <v>50</v>
      </c>
      <c r="D7" s="32" t="s">
        <v>9</v>
      </c>
      <c r="F7" s="83" t="s">
        <v>56</v>
      </c>
      <c r="G7" s="84"/>
      <c r="H7" s="84"/>
      <c r="I7" s="85"/>
      <c r="M7" s="54" t="s">
        <v>6</v>
      </c>
      <c r="N7" s="25">
        <f>H5</f>
        <v>46.451612903225779</v>
      </c>
      <c r="O7" s="36" t="s">
        <v>7</v>
      </c>
      <c r="R7" s="9"/>
    </row>
    <row r="8" spans="1:22" x14ac:dyDescent="0.25">
      <c r="A8" s="33" t="s">
        <v>10</v>
      </c>
      <c r="B8" s="34" t="s">
        <v>12</v>
      </c>
      <c r="C8" s="62">
        <v>3</v>
      </c>
      <c r="D8" s="35" t="s">
        <v>3</v>
      </c>
      <c r="E8" s="2"/>
      <c r="F8" s="77" t="s">
        <v>57</v>
      </c>
      <c r="G8" s="76" t="s">
        <v>58</v>
      </c>
      <c r="H8" s="78">
        <v>13.2</v>
      </c>
      <c r="I8" s="9" t="s">
        <v>7</v>
      </c>
      <c r="M8" s="54" t="s">
        <v>32</v>
      </c>
      <c r="N8" s="25">
        <f>N7+C6</f>
        <v>48.951612903225779</v>
      </c>
      <c r="R8" s="9"/>
    </row>
    <row r="9" spans="1:22" x14ac:dyDescent="0.25">
      <c r="A9" s="6"/>
      <c r="B9" s="2"/>
      <c r="C9" s="2"/>
      <c r="D9" s="2"/>
      <c r="F9" s="79" t="s">
        <v>59</v>
      </c>
      <c r="G9" s="80" t="s">
        <v>60</v>
      </c>
      <c r="H9" s="81">
        <v>15</v>
      </c>
      <c r="I9" s="82" t="s">
        <v>16</v>
      </c>
      <c r="J9" s="42"/>
      <c r="M9" s="54" t="s">
        <v>27</v>
      </c>
      <c r="N9" s="37">
        <f>C2/C8/1000000</f>
        <v>5.3333333333333334E-7</v>
      </c>
      <c r="O9" s="36" t="s">
        <v>4</v>
      </c>
      <c r="R9" s="9"/>
    </row>
    <row r="10" spans="1:22" x14ac:dyDescent="0.25">
      <c r="B10" s="83" t="s">
        <v>34</v>
      </c>
      <c r="C10" s="84"/>
      <c r="D10" s="85"/>
      <c r="F10" s="17"/>
      <c r="G10" s="17"/>
      <c r="H10" s="17"/>
      <c r="I10" s="42"/>
      <c r="J10" s="36"/>
      <c r="K10" s="41"/>
      <c r="M10" s="54" t="s">
        <v>0</v>
      </c>
      <c r="N10" s="36">
        <f>C7*365*24*3600</f>
        <v>1576800000</v>
      </c>
      <c r="O10" s="36" t="s">
        <v>5</v>
      </c>
      <c r="R10" s="9"/>
    </row>
    <row r="11" spans="1:22" x14ac:dyDescent="0.25">
      <c r="B11" s="7" t="s">
        <v>15</v>
      </c>
      <c r="C11" s="8" t="s">
        <v>43</v>
      </c>
      <c r="D11" s="55" t="s">
        <v>44</v>
      </c>
      <c r="F11" s="17"/>
      <c r="G11" s="17"/>
      <c r="H11" s="41"/>
      <c r="I11" s="41"/>
      <c r="J11" s="43"/>
      <c r="M11" s="38" t="s">
        <v>18</v>
      </c>
      <c r="N11" s="70" t="s">
        <v>20</v>
      </c>
      <c r="O11" s="70" t="s">
        <v>1</v>
      </c>
      <c r="P11" s="70" t="s">
        <v>33</v>
      </c>
      <c r="Q11" s="70" t="s">
        <v>19</v>
      </c>
      <c r="R11" s="71" t="s">
        <v>55</v>
      </c>
      <c r="S11" s="63" t="s">
        <v>45</v>
      </c>
      <c r="T11" s="64" t="s">
        <v>46</v>
      </c>
      <c r="U11" s="63" t="s">
        <v>45</v>
      </c>
      <c r="V11" s="64" t="s">
        <v>46</v>
      </c>
    </row>
    <row r="12" spans="1:22" x14ac:dyDescent="0.25">
      <c r="B12" s="7" t="s">
        <v>16</v>
      </c>
      <c r="C12" s="8" t="s">
        <v>7</v>
      </c>
      <c r="D12" s="56" t="s">
        <v>7</v>
      </c>
      <c r="F12" s="17"/>
      <c r="G12" s="17"/>
      <c r="H12" s="17"/>
      <c r="I12" s="43"/>
      <c r="J12" s="36"/>
      <c r="K12" s="46"/>
      <c r="M12" s="24">
        <v>0</v>
      </c>
      <c r="N12" s="72">
        <f t="shared" ref="N12:N43" si="0">$C$4+$C$3/$C$2*M12</f>
        <v>10.4</v>
      </c>
      <c r="O12" s="72">
        <f t="shared" ref="O12:O43" si="1">M12/2/SQRT($N$9*$N$10)</f>
        <v>0</v>
      </c>
      <c r="P12" s="73">
        <f t="shared" ref="P12:P43" si="2">ERFC(O12)</f>
        <v>1</v>
      </c>
      <c r="Q12" s="73">
        <f>P12*$C$6</f>
        <v>2.5</v>
      </c>
      <c r="R12" s="74">
        <f>Q12+N12</f>
        <v>12.9</v>
      </c>
      <c r="S12" s="65">
        <v>0</v>
      </c>
      <c r="T12" s="60">
        <f>H2</f>
        <v>12.2</v>
      </c>
      <c r="U12" s="65">
        <v>0</v>
      </c>
      <c r="V12" s="60">
        <f>T12</f>
        <v>12.2</v>
      </c>
    </row>
    <row r="13" spans="1:22" x14ac:dyDescent="0.25">
      <c r="B13" s="18">
        <v>2.2999999999999998</v>
      </c>
      <c r="C13" s="16">
        <v>20</v>
      </c>
      <c r="D13" s="19"/>
      <c r="F13" s="44"/>
      <c r="G13" s="44"/>
      <c r="H13" s="17"/>
      <c r="I13" s="17"/>
      <c r="J13" s="36"/>
      <c r="K13" s="46"/>
      <c r="M13" s="24">
        <v>5</v>
      </c>
      <c r="N13" s="25">
        <f t="shared" si="0"/>
        <v>10.59375</v>
      </c>
      <c r="O13" s="25">
        <f t="shared" si="1"/>
        <v>8.620894672941333E-2</v>
      </c>
      <c r="P13" s="36">
        <f t="shared" si="2"/>
        <v>0.90296406959270892</v>
      </c>
      <c r="Q13" s="36">
        <f t="shared" ref="Q13:Q43" si="3">P13*$C$6</f>
        <v>2.2574101739817722</v>
      </c>
      <c r="R13" s="52">
        <f t="shared" ref="R13:R43" si="4">Q13+N13</f>
        <v>12.851160173981771</v>
      </c>
      <c r="S13" s="66">
        <f>H5</f>
        <v>46.451612903225779</v>
      </c>
      <c r="T13" s="67">
        <f>T12</f>
        <v>12.2</v>
      </c>
      <c r="U13" s="75">
        <f>H9</f>
        <v>15</v>
      </c>
      <c r="V13" s="60">
        <f>H8</f>
        <v>13.2</v>
      </c>
    </row>
    <row r="14" spans="1:22" x14ac:dyDescent="0.25">
      <c r="B14" s="18">
        <v>2.8</v>
      </c>
      <c r="C14" s="16">
        <v>19.850000000000001</v>
      </c>
      <c r="D14" s="19"/>
      <c r="F14" s="45"/>
      <c r="G14" s="45"/>
      <c r="H14" s="17"/>
      <c r="I14" s="17"/>
      <c r="J14" s="36"/>
      <c r="K14" s="46"/>
      <c r="M14" s="24">
        <v>10</v>
      </c>
      <c r="N14" s="25">
        <f t="shared" si="0"/>
        <v>10.7875</v>
      </c>
      <c r="O14" s="25">
        <f t="shared" si="1"/>
        <v>0.17241789345882666</v>
      </c>
      <c r="P14" s="36">
        <f t="shared" si="2"/>
        <v>0.80735805198697053</v>
      </c>
      <c r="Q14" s="36">
        <f t="shared" si="3"/>
        <v>2.0183951299674261</v>
      </c>
      <c r="R14" s="52">
        <f t="shared" si="4"/>
        <v>12.805895129967425</v>
      </c>
      <c r="S14" s="68">
        <f>S13+150</f>
        <v>196.45161290322579</v>
      </c>
      <c r="T14" s="69">
        <f>T13+H6*(S14-S13)</f>
        <v>18.012499999999999</v>
      </c>
      <c r="U14" s="75">
        <f>H5</f>
        <v>46.451612903225779</v>
      </c>
      <c r="V14" s="60">
        <f>T12</f>
        <v>12.2</v>
      </c>
    </row>
    <row r="15" spans="1:22" x14ac:dyDescent="0.25">
      <c r="B15" s="18">
        <v>3.3</v>
      </c>
      <c r="C15" s="16">
        <v>19.399999999999999</v>
      </c>
      <c r="D15" s="19"/>
      <c r="F15" s="45"/>
      <c r="G15" s="45"/>
      <c r="H15" s="17"/>
      <c r="I15" s="17"/>
      <c r="M15" s="24">
        <v>20</v>
      </c>
      <c r="N15" s="25">
        <f t="shared" si="0"/>
        <v>11.175000000000001</v>
      </c>
      <c r="O15" s="25">
        <f t="shared" si="1"/>
        <v>0.34483578691765332</v>
      </c>
      <c r="P15" s="36">
        <f t="shared" si="2"/>
        <v>0.62578257969237094</v>
      </c>
      <c r="Q15" s="36">
        <f t="shared" si="3"/>
        <v>1.5644564492309274</v>
      </c>
      <c r="R15" s="52">
        <f t="shared" si="4"/>
        <v>12.739456449230929</v>
      </c>
      <c r="S15" s="48"/>
      <c r="T15" s="1"/>
      <c r="U15" s="68">
        <f>S14</f>
        <v>196.45161290322579</v>
      </c>
      <c r="V15" s="69">
        <f>T14</f>
        <v>18.012499999999999</v>
      </c>
    </row>
    <row r="16" spans="1:22" x14ac:dyDescent="0.25">
      <c r="B16" s="18">
        <v>3.8</v>
      </c>
      <c r="C16" s="16">
        <v>18.399999999999999</v>
      </c>
      <c r="D16" s="19"/>
      <c r="F16" s="3"/>
      <c r="G16" s="3"/>
      <c r="M16" s="24">
        <v>30</v>
      </c>
      <c r="N16" s="25">
        <f t="shared" si="0"/>
        <v>11.5625</v>
      </c>
      <c r="O16" s="25">
        <f t="shared" si="1"/>
        <v>0.51725368037648001</v>
      </c>
      <c r="P16" s="36">
        <f t="shared" si="2"/>
        <v>0.4644694266556354</v>
      </c>
      <c r="Q16" s="36">
        <f t="shared" si="3"/>
        <v>1.1611735666390886</v>
      </c>
      <c r="R16" s="52">
        <f t="shared" si="4"/>
        <v>12.723673566639089</v>
      </c>
      <c r="S16" s="48"/>
      <c r="T16" s="1"/>
      <c r="V16" s="2"/>
    </row>
    <row r="17" spans="2:22" x14ac:dyDescent="0.25">
      <c r="B17" s="18">
        <v>4.3</v>
      </c>
      <c r="C17" s="16">
        <v>17.2</v>
      </c>
      <c r="D17" s="19"/>
      <c r="F17" s="3"/>
      <c r="G17" s="3"/>
      <c r="M17" s="24">
        <v>40</v>
      </c>
      <c r="N17" s="25">
        <f t="shared" si="0"/>
        <v>11.950000000000001</v>
      </c>
      <c r="O17" s="25">
        <f t="shared" si="1"/>
        <v>0.68967157383530664</v>
      </c>
      <c r="P17" s="36">
        <f t="shared" si="2"/>
        <v>0.32939020047433676</v>
      </c>
      <c r="Q17" s="36">
        <f t="shared" si="3"/>
        <v>0.8234755011858419</v>
      </c>
      <c r="R17" s="52">
        <f t="shared" si="4"/>
        <v>12.773475501185843</v>
      </c>
      <c r="S17" s="48"/>
      <c r="T17" s="1"/>
      <c r="V17" s="2"/>
    </row>
    <row r="18" spans="2:22" x14ac:dyDescent="0.25">
      <c r="B18" s="18">
        <v>4.8</v>
      </c>
      <c r="C18" s="16">
        <v>16.100000000000001</v>
      </c>
      <c r="D18" s="19"/>
      <c r="F18" s="3"/>
      <c r="G18" s="3"/>
      <c r="M18" s="24">
        <v>50</v>
      </c>
      <c r="N18" s="25">
        <f t="shared" si="0"/>
        <v>12.3375</v>
      </c>
      <c r="O18" s="25">
        <f t="shared" si="1"/>
        <v>0.86208946729413327</v>
      </c>
      <c r="P18" s="36">
        <f t="shared" si="2"/>
        <v>0.2227764061226736</v>
      </c>
      <c r="Q18" s="36">
        <f t="shared" si="3"/>
        <v>0.55694101530668405</v>
      </c>
      <c r="R18" s="52">
        <f t="shared" si="4"/>
        <v>12.894441015306684</v>
      </c>
      <c r="S18" s="48"/>
      <c r="T18" s="1"/>
      <c r="V18" s="2"/>
    </row>
    <row r="19" spans="2:22" x14ac:dyDescent="0.25">
      <c r="B19" s="18">
        <v>5.3</v>
      </c>
      <c r="C19" s="16">
        <v>15.2</v>
      </c>
      <c r="D19" s="19"/>
      <c r="F19" s="3"/>
      <c r="G19" s="3"/>
      <c r="M19" s="24">
        <v>60</v>
      </c>
      <c r="N19" s="25">
        <f t="shared" si="0"/>
        <v>12.725000000000001</v>
      </c>
      <c r="O19" s="25">
        <f t="shared" si="1"/>
        <v>1.03450736075296</v>
      </c>
      <c r="P19" s="36">
        <f t="shared" si="2"/>
        <v>0.14346345513874448</v>
      </c>
      <c r="Q19" s="36">
        <f t="shared" si="3"/>
        <v>0.35865863784686119</v>
      </c>
      <c r="R19" s="52">
        <f t="shared" si="4"/>
        <v>13.083658637846863</v>
      </c>
      <c r="S19" s="48"/>
      <c r="T19" s="1"/>
      <c r="V19" s="2"/>
    </row>
    <row r="20" spans="2:22" x14ac:dyDescent="0.25">
      <c r="B20" s="18">
        <v>5.8</v>
      </c>
      <c r="C20" s="16">
        <v>14.4</v>
      </c>
      <c r="D20" s="19"/>
      <c r="F20" s="3"/>
      <c r="G20" s="3"/>
      <c r="M20" s="24">
        <v>70</v>
      </c>
      <c r="N20" s="25">
        <f t="shared" si="0"/>
        <v>13.112500000000001</v>
      </c>
      <c r="O20" s="25">
        <f t="shared" si="1"/>
        <v>1.2069252542117865</v>
      </c>
      <c r="P20" s="36">
        <f t="shared" si="2"/>
        <v>8.7849924475681004E-2</v>
      </c>
      <c r="Q20" s="36">
        <f t="shared" si="3"/>
        <v>0.21962481118920252</v>
      </c>
      <c r="R20" s="52">
        <f t="shared" si="4"/>
        <v>13.332124811189203</v>
      </c>
      <c r="S20" s="48"/>
      <c r="T20" s="1"/>
      <c r="V20" s="2"/>
    </row>
    <row r="21" spans="2:22" x14ac:dyDescent="0.25">
      <c r="B21" s="18">
        <v>6.3</v>
      </c>
      <c r="C21" s="16">
        <v>13.85</v>
      </c>
      <c r="D21" s="19"/>
      <c r="F21" s="3"/>
      <c r="G21" s="3"/>
      <c r="M21" s="24">
        <v>80</v>
      </c>
      <c r="N21" s="25">
        <f t="shared" si="0"/>
        <v>13.5</v>
      </c>
      <c r="O21" s="25">
        <f t="shared" si="1"/>
        <v>1.3793431476706133</v>
      </c>
      <c r="P21" s="36">
        <f t="shared" si="2"/>
        <v>5.109443517714847E-2</v>
      </c>
      <c r="Q21" s="36">
        <f t="shared" si="3"/>
        <v>0.12773608794287117</v>
      </c>
      <c r="R21" s="52">
        <f t="shared" si="4"/>
        <v>13.627736087942871</v>
      </c>
      <c r="S21" s="48"/>
      <c r="T21" s="1"/>
      <c r="V21" s="2"/>
    </row>
    <row r="22" spans="2:22" x14ac:dyDescent="0.25">
      <c r="B22" s="18">
        <v>6.8</v>
      </c>
      <c r="C22" s="16">
        <v>13.5</v>
      </c>
      <c r="D22" s="19"/>
      <c r="F22" s="3"/>
      <c r="G22" s="3"/>
      <c r="M22" s="24">
        <v>90</v>
      </c>
      <c r="N22" s="25">
        <f t="shared" si="0"/>
        <v>13.887499999999999</v>
      </c>
      <c r="O22" s="25">
        <f t="shared" si="1"/>
        <v>1.5517610411294398</v>
      </c>
      <c r="P22" s="36">
        <f t="shared" si="2"/>
        <v>2.8197939317930205E-2</v>
      </c>
      <c r="Q22" s="36">
        <f t="shared" si="3"/>
        <v>7.049484829482551E-2</v>
      </c>
      <c r="R22" s="52">
        <f t="shared" si="4"/>
        <v>13.957994848294824</v>
      </c>
      <c r="S22" s="48"/>
      <c r="T22" s="1"/>
      <c r="V22" s="2"/>
    </row>
    <row r="23" spans="2:22" x14ac:dyDescent="0.25">
      <c r="B23" s="18">
        <v>7.3</v>
      </c>
      <c r="C23" s="16">
        <v>13.2</v>
      </c>
      <c r="D23" s="19"/>
      <c r="F23" s="3"/>
      <c r="G23" s="3"/>
      <c r="M23" s="24">
        <v>100</v>
      </c>
      <c r="N23" s="25">
        <f t="shared" si="0"/>
        <v>14.275</v>
      </c>
      <c r="O23" s="25">
        <f t="shared" si="1"/>
        <v>1.7241789345882665</v>
      </c>
      <c r="P23" s="36">
        <f t="shared" si="2"/>
        <v>1.4754185411124346E-2</v>
      </c>
      <c r="Q23" s="36">
        <f t="shared" si="3"/>
        <v>3.6885463527810865E-2</v>
      </c>
      <c r="R23" s="52">
        <f t="shared" si="4"/>
        <v>14.311885463527812</v>
      </c>
      <c r="S23" s="48"/>
      <c r="T23" s="1"/>
      <c r="V23" s="2"/>
    </row>
    <row r="24" spans="2:22" x14ac:dyDescent="0.25">
      <c r="B24" s="18">
        <v>7.8</v>
      </c>
      <c r="C24" s="16">
        <v>13.1</v>
      </c>
      <c r="D24" s="19"/>
      <c r="F24" s="3"/>
      <c r="G24" s="3"/>
      <c r="M24" s="24">
        <v>110</v>
      </c>
      <c r="N24" s="25">
        <f t="shared" si="0"/>
        <v>14.662500000000001</v>
      </c>
      <c r="O24" s="25">
        <f t="shared" si="1"/>
        <v>1.8965968280470933</v>
      </c>
      <c r="P24" s="36">
        <f t="shared" si="2"/>
        <v>7.3141259021136809E-3</v>
      </c>
      <c r="Q24" s="36">
        <f t="shared" si="3"/>
        <v>1.8285314755284204E-2</v>
      </c>
      <c r="R24" s="52">
        <f t="shared" si="4"/>
        <v>14.680785314755285</v>
      </c>
      <c r="S24" s="48"/>
      <c r="T24" s="1"/>
      <c r="V24" s="2"/>
    </row>
    <row r="25" spans="2:22" x14ac:dyDescent="0.25">
      <c r="B25" s="18">
        <v>8.3000000000000007</v>
      </c>
      <c r="C25" s="16">
        <v>13</v>
      </c>
      <c r="D25" s="19"/>
      <c r="F25" s="3"/>
      <c r="G25" s="3"/>
      <c r="M25" s="24">
        <v>120</v>
      </c>
      <c r="N25" s="25">
        <f t="shared" si="0"/>
        <v>15.05</v>
      </c>
      <c r="O25" s="25">
        <f t="shared" si="1"/>
        <v>2.06901472150592</v>
      </c>
      <c r="P25" s="36">
        <f t="shared" si="2"/>
        <v>3.4331928547018148E-3</v>
      </c>
      <c r="Q25" s="36">
        <f t="shared" si="3"/>
        <v>8.5829821367545377E-3</v>
      </c>
      <c r="R25" s="52">
        <f t="shared" si="4"/>
        <v>15.058582982136755</v>
      </c>
      <c r="S25" s="48"/>
      <c r="T25" s="1"/>
      <c r="V25" s="2"/>
    </row>
    <row r="26" spans="2:22" x14ac:dyDescent="0.25">
      <c r="B26" s="18">
        <v>8.8000000000000007</v>
      </c>
      <c r="C26" s="16">
        <v>13</v>
      </c>
      <c r="D26" s="19"/>
      <c r="F26" s="3"/>
      <c r="G26" s="3"/>
      <c r="M26" s="24">
        <v>130</v>
      </c>
      <c r="N26" s="25">
        <f t="shared" si="0"/>
        <v>15.4375</v>
      </c>
      <c r="O26" s="25">
        <f t="shared" si="1"/>
        <v>2.2414326149647463</v>
      </c>
      <c r="P26" s="36">
        <f t="shared" si="2"/>
        <v>1.5251009038837137E-3</v>
      </c>
      <c r="Q26" s="36">
        <f t="shared" si="3"/>
        <v>3.8127522597092844E-3</v>
      </c>
      <c r="R26" s="52">
        <f t="shared" si="4"/>
        <v>15.441312752259709</v>
      </c>
      <c r="S26" s="48"/>
      <c r="T26" s="1"/>
      <c r="V26" s="2"/>
    </row>
    <row r="27" spans="2:22" x14ac:dyDescent="0.25">
      <c r="B27" s="18">
        <v>9.3000000000000007</v>
      </c>
      <c r="C27" s="16">
        <v>13</v>
      </c>
      <c r="D27" s="19"/>
      <c r="F27" s="3"/>
      <c r="G27" s="3"/>
      <c r="M27" s="24">
        <v>140</v>
      </c>
      <c r="N27" s="25">
        <f t="shared" si="0"/>
        <v>15.824999999999999</v>
      </c>
      <c r="O27" s="25">
        <f t="shared" si="1"/>
        <v>2.4138505084235731</v>
      </c>
      <c r="P27" s="36">
        <f t="shared" si="2"/>
        <v>6.4087071580816717E-4</v>
      </c>
      <c r="Q27" s="36">
        <f t="shared" si="3"/>
        <v>1.6021767895204179E-3</v>
      </c>
      <c r="R27" s="52">
        <f t="shared" si="4"/>
        <v>15.826602176789519</v>
      </c>
      <c r="S27" s="48"/>
      <c r="T27" s="1"/>
      <c r="V27" s="2"/>
    </row>
    <row r="28" spans="2:22" x14ac:dyDescent="0.25">
      <c r="B28" s="18">
        <v>10.3</v>
      </c>
      <c r="C28" s="16">
        <v>13</v>
      </c>
      <c r="D28" s="19"/>
      <c r="F28" s="3"/>
      <c r="G28" s="3"/>
      <c r="M28" s="24">
        <v>150</v>
      </c>
      <c r="N28" s="25">
        <f t="shared" si="0"/>
        <v>16.212499999999999</v>
      </c>
      <c r="O28" s="25">
        <f t="shared" si="1"/>
        <v>2.5862684018823998</v>
      </c>
      <c r="P28" s="36">
        <f t="shared" si="2"/>
        <v>2.5465165101891998E-4</v>
      </c>
      <c r="Q28" s="36">
        <f t="shared" si="3"/>
        <v>6.3662912754729997E-4</v>
      </c>
      <c r="R28" s="52">
        <f t="shared" si="4"/>
        <v>16.213136629127547</v>
      </c>
      <c r="S28" s="48"/>
      <c r="T28" s="1"/>
      <c r="V28" s="2"/>
    </row>
    <row r="29" spans="2:22" x14ac:dyDescent="0.25">
      <c r="B29" s="18">
        <v>11.3</v>
      </c>
      <c r="C29" s="16">
        <v>13.1</v>
      </c>
      <c r="D29" s="19"/>
      <c r="F29" s="3"/>
      <c r="G29" s="3"/>
      <c r="M29" s="24">
        <v>160</v>
      </c>
      <c r="N29" s="25">
        <f t="shared" si="0"/>
        <v>16.600000000000001</v>
      </c>
      <c r="O29" s="25">
        <f t="shared" si="1"/>
        <v>2.7586862953412266</v>
      </c>
      <c r="P29" s="36">
        <f t="shared" si="2"/>
        <v>9.5649202048913237E-5</v>
      </c>
      <c r="Q29" s="36">
        <f t="shared" si="3"/>
        <v>2.391230051222831E-4</v>
      </c>
      <c r="R29" s="52">
        <f t="shared" si="4"/>
        <v>16.600239123005124</v>
      </c>
      <c r="S29" s="48"/>
      <c r="T29" s="1"/>
      <c r="V29" s="2"/>
    </row>
    <row r="30" spans="2:22" x14ac:dyDescent="0.25">
      <c r="B30" s="18">
        <v>12.3</v>
      </c>
      <c r="C30" s="16">
        <v>13.1</v>
      </c>
      <c r="D30" s="19"/>
      <c r="F30" s="3"/>
      <c r="G30" s="3"/>
      <c r="M30" s="24">
        <v>170</v>
      </c>
      <c r="N30" s="25">
        <f t="shared" si="0"/>
        <v>16.987500000000001</v>
      </c>
      <c r="O30" s="25">
        <f t="shared" si="1"/>
        <v>2.9311041888000533</v>
      </c>
      <c r="P30" s="36">
        <f t="shared" si="2"/>
        <v>3.3950643084323083E-5</v>
      </c>
      <c r="Q30" s="36">
        <f t="shared" si="3"/>
        <v>8.4876607710807707E-5</v>
      </c>
      <c r="R30" s="52">
        <f t="shared" si="4"/>
        <v>16.987584876607713</v>
      </c>
      <c r="S30" s="48"/>
      <c r="T30" s="1"/>
      <c r="V30" s="2"/>
    </row>
    <row r="31" spans="2:22" x14ac:dyDescent="0.25">
      <c r="B31" s="18">
        <v>13.3</v>
      </c>
      <c r="C31" s="16">
        <v>13.1</v>
      </c>
      <c r="D31" s="19"/>
      <c r="F31" s="3"/>
      <c r="G31" s="3"/>
      <c r="M31" s="24">
        <v>180</v>
      </c>
      <c r="N31" s="25">
        <f t="shared" si="0"/>
        <v>17.375</v>
      </c>
      <c r="O31" s="25">
        <f t="shared" si="1"/>
        <v>3.1035220822588796</v>
      </c>
      <c r="P31" s="36">
        <f t="shared" si="2"/>
        <v>1.1385054820879781E-5</v>
      </c>
      <c r="Q31" s="36">
        <f t="shared" si="3"/>
        <v>2.8462637052199454E-5</v>
      </c>
      <c r="R31" s="52">
        <f t="shared" si="4"/>
        <v>17.375028462637051</v>
      </c>
      <c r="S31" s="48"/>
      <c r="T31" s="1"/>
      <c r="V31" s="2"/>
    </row>
    <row r="32" spans="2:22" x14ac:dyDescent="0.25">
      <c r="B32" s="18">
        <v>14.3</v>
      </c>
      <c r="C32" s="16">
        <v>13.1</v>
      </c>
      <c r="D32" s="19"/>
      <c r="F32" s="3"/>
      <c r="G32" s="3"/>
      <c r="M32" s="24">
        <v>190</v>
      </c>
      <c r="N32" s="25">
        <f t="shared" si="0"/>
        <v>17.762499999999999</v>
      </c>
      <c r="O32" s="25">
        <f t="shared" si="1"/>
        <v>3.2759399757177063</v>
      </c>
      <c r="P32" s="36">
        <f t="shared" si="2"/>
        <v>3.6061577609816019E-6</v>
      </c>
      <c r="Q32" s="36">
        <f t="shared" si="3"/>
        <v>9.0153944024540053E-6</v>
      </c>
      <c r="R32" s="52">
        <f t="shared" si="4"/>
        <v>17.7625090153944</v>
      </c>
      <c r="S32" s="48"/>
      <c r="T32" s="1"/>
      <c r="V32" s="2"/>
    </row>
    <row r="33" spans="2:22" x14ac:dyDescent="0.25">
      <c r="B33" s="18">
        <v>19.3</v>
      </c>
      <c r="C33" s="16">
        <v>12.9</v>
      </c>
      <c r="D33" s="19"/>
      <c r="F33" s="3"/>
      <c r="G33" s="3"/>
      <c r="M33" s="24">
        <v>200</v>
      </c>
      <c r="N33" s="25">
        <f t="shared" si="0"/>
        <v>18.149999999999999</v>
      </c>
      <c r="O33" s="25">
        <f t="shared" si="1"/>
        <v>3.4483578691765331</v>
      </c>
      <c r="P33" s="36">
        <f t="shared" si="2"/>
        <v>1.0786739948320032E-6</v>
      </c>
      <c r="Q33" s="36">
        <f t="shared" si="3"/>
        <v>2.696684987080008E-6</v>
      </c>
      <c r="R33" s="52">
        <f t="shared" si="4"/>
        <v>18.150002696684986</v>
      </c>
      <c r="S33" s="48"/>
      <c r="T33" s="1"/>
      <c r="V33" s="2"/>
    </row>
    <row r="34" spans="2:22" x14ac:dyDescent="0.25">
      <c r="B34" s="18">
        <v>22.3</v>
      </c>
      <c r="C34" s="16">
        <v>12.8</v>
      </c>
      <c r="D34" s="19"/>
      <c r="F34" s="3"/>
      <c r="G34" s="3"/>
      <c r="M34" s="24">
        <v>210</v>
      </c>
      <c r="N34" s="25">
        <f t="shared" si="0"/>
        <v>18.537500000000001</v>
      </c>
      <c r="O34" s="25">
        <f t="shared" si="1"/>
        <v>3.6207757626353598</v>
      </c>
      <c r="P34" s="36">
        <f t="shared" si="2"/>
        <v>3.0464552049570255E-7</v>
      </c>
      <c r="Q34" s="36">
        <f t="shared" si="3"/>
        <v>7.6161380123925634E-7</v>
      </c>
      <c r="R34" s="52">
        <f t="shared" si="4"/>
        <v>18.537500761613803</v>
      </c>
      <c r="S34" s="48"/>
      <c r="T34" s="1"/>
      <c r="V34" s="2"/>
    </row>
    <row r="35" spans="2:22" x14ac:dyDescent="0.25">
      <c r="B35" s="18">
        <v>24.3</v>
      </c>
      <c r="C35" s="16">
        <v>12.8</v>
      </c>
      <c r="D35" s="19"/>
      <c r="F35" s="3"/>
      <c r="G35" s="3"/>
      <c r="M35" s="24">
        <v>220</v>
      </c>
      <c r="N35" s="25">
        <f t="shared" si="0"/>
        <v>18.925000000000001</v>
      </c>
      <c r="O35" s="25">
        <f t="shared" si="1"/>
        <v>3.7931936560941866</v>
      </c>
      <c r="P35" s="36">
        <f t="shared" si="2"/>
        <v>8.1225078519620798E-8</v>
      </c>
      <c r="Q35" s="36">
        <f t="shared" si="3"/>
        <v>2.03062696299052E-7</v>
      </c>
      <c r="R35" s="52">
        <f t="shared" si="4"/>
        <v>18.925000203062698</v>
      </c>
      <c r="S35" s="48"/>
      <c r="T35" s="1"/>
      <c r="V35" s="2"/>
    </row>
    <row r="36" spans="2:22" x14ac:dyDescent="0.25">
      <c r="B36" s="18">
        <v>29.3</v>
      </c>
      <c r="C36" s="16">
        <v>12.8</v>
      </c>
      <c r="D36" s="19"/>
      <c r="F36" s="3"/>
      <c r="G36" s="3"/>
      <c r="M36" s="24">
        <v>230</v>
      </c>
      <c r="N36" s="25">
        <f t="shared" si="0"/>
        <v>19.3125</v>
      </c>
      <c r="O36" s="25">
        <f t="shared" si="1"/>
        <v>3.9656115495530133</v>
      </c>
      <c r="P36" s="36">
        <f t="shared" si="2"/>
        <v>2.0441614644060631E-8</v>
      </c>
      <c r="Q36" s="36">
        <f t="shared" si="3"/>
        <v>5.1104036610151578E-8</v>
      </c>
      <c r="R36" s="52">
        <f t="shared" si="4"/>
        <v>19.312500051104038</v>
      </c>
      <c r="S36" s="48"/>
      <c r="T36" s="1"/>
      <c r="V36" s="2"/>
    </row>
    <row r="37" spans="2:22" x14ac:dyDescent="0.25">
      <c r="B37" s="18">
        <v>34.299999999999997</v>
      </c>
      <c r="C37" s="16">
        <v>12.8</v>
      </c>
      <c r="D37" s="19"/>
      <c r="F37" s="3"/>
      <c r="G37" s="3"/>
      <c r="M37" s="24">
        <v>240</v>
      </c>
      <c r="N37" s="25">
        <f t="shared" si="0"/>
        <v>19.700000000000003</v>
      </c>
      <c r="O37" s="25">
        <f t="shared" si="1"/>
        <v>4.1380294430118401</v>
      </c>
      <c r="P37" s="36">
        <f t="shared" si="2"/>
        <v>4.8552910655538216E-9</v>
      </c>
      <c r="Q37" s="36">
        <f t="shared" si="3"/>
        <v>1.2138227663884554E-8</v>
      </c>
      <c r="R37" s="52">
        <f t="shared" si="4"/>
        <v>19.700000012138229</v>
      </c>
      <c r="S37" s="48"/>
      <c r="T37" s="1"/>
      <c r="V37" s="2"/>
    </row>
    <row r="38" spans="2:22" x14ac:dyDescent="0.25">
      <c r="B38" s="18">
        <v>39.299999999999997</v>
      </c>
      <c r="C38" s="16">
        <v>12.9</v>
      </c>
      <c r="D38" s="19"/>
      <c r="F38" s="3"/>
      <c r="G38" s="3"/>
      <c r="M38" s="24">
        <v>250</v>
      </c>
      <c r="N38" s="25">
        <f t="shared" si="0"/>
        <v>20.087499999999999</v>
      </c>
      <c r="O38" s="25">
        <f t="shared" si="1"/>
        <v>4.3104473364706664</v>
      </c>
      <c r="P38" s="36">
        <f t="shared" si="2"/>
        <v>1.0882813607392173E-9</v>
      </c>
      <c r="Q38" s="36">
        <f t="shared" si="3"/>
        <v>2.7207034018480433E-9</v>
      </c>
      <c r="R38" s="52">
        <f t="shared" si="4"/>
        <v>20.087500002720702</v>
      </c>
      <c r="S38" s="48"/>
      <c r="T38" s="1"/>
      <c r="V38" s="2"/>
    </row>
    <row r="39" spans="2:22" x14ac:dyDescent="0.25">
      <c r="B39" s="18">
        <v>44.3</v>
      </c>
      <c r="C39" s="16">
        <v>12.9</v>
      </c>
      <c r="D39" s="19"/>
      <c r="F39" s="3"/>
      <c r="G39" s="3"/>
      <c r="M39" s="24">
        <v>260</v>
      </c>
      <c r="N39" s="25">
        <f t="shared" si="0"/>
        <v>20.475000000000001</v>
      </c>
      <c r="O39" s="25">
        <f t="shared" si="1"/>
        <v>4.4828652299294927</v>
      </c>
      <c r="P39" s="36">
        <f t="shared" si="2"/>
        <v>2.3016995174987009E-10</v>
      </c>
      <c r="Q39" s="36">
        <f t="shared" si="3"/>
        <v>5.7542487937467523E-10</v>
      </c>
      <c r="R39" s="52">
        <f t="shared" si="4"/>
        <v>20.475000000575427</v>
      </c>
      <c r="S39" s="48"/>
      <c r="T39" s="1"/>
      <c r="V39" s="2"/>
    </row>
    <row r="40" spans="2:22" x14ac:dyDescent="0.25">
      <c r="B40" s="18">
        <v>49.3</v>
      </c>
      <c r="C40" s="16">
        <v>12.9</v>
      </c>
      <c r="D40" s="19"/>
      <c r="F40" s="3"/>
      <c r="G40" s="3"/>
      <c r="M40" s="24">
        <v>270</v>
      </c>
      <c r="N40" s="25">
        <f t="shared" si="0"/>
        <v>20.862500000000001</v>
      </c>
      <c r="O40" s="25">
        <f t="shared" si="1"/>
        <v>4.6552831233883198</v>
      </c>
      <c r="P40" s="36">
        <f t="shared" si="2"/>
        <v>4.5930110352528747E-11</v>
      </c>
      <c r="Q40" s="36">
        <f t="shared" si="3"/>
        <v>1.1482527588132187E-10</v>
      </c>
      <c r="R40" s="52">
        <f t="shared" si="4"/>
        <v>20.862500000114824</v>
      </c>
      <c r="S40" s="48"/>
      <c r="T40" s="1"/>
      <c r="V40" s="2"/>
    </row>
    <row r="41" spans="2:22" x14ac:dyDescent="0.25">
      <c r="B41" s="18">
        <v>54.3</v>
      </c>
      <c r="C41" s="16">
        <v>13</v>
      </c>
      <c r="D41" s="19"/>
      <c r="F41" s="3"/>
      <c r="G41" s="3"/>
      <c r="M41" s="24">
        <v>280</v>
      </c>
      <c r="N41" s="25">
        <f t="shared" si="0"/>
        <v>21.25</v>
      </c>
      <c r="O41" s="25">
        <f t="shared" si="1"/>
        <v>4.8277010168471461</v>
      </c>
      <c r="P41" s="36">
        <f t="shared" si="2"/>
        <v>8.646720608281179E-12</v>
      </c>
      <c r="Q41" s="36">
        <f t="shared" si="3"/>
        <v>2.1616801520702948E-11</v>
      </c>
      <c r="R41" s="52">
        <f t="shared" si="4"/>
        <v>21.250000000021618</v>
      </c>
      <c r="S41" s="48"/>
      <c r="T41" s="1"/>
      <c r="V41" s="2"/>
    </row>
    <row r="42" spans="2:22" x14ac:dyDescent="0.25">
      <c r="B42" s="18">
        <v>59.3</v>
      </c>
      <c r="C42" s="16">
        <v>13.1</v>
      </c>
      <c r="D42" s="19"/>
      <c r="F42" s="3"/>
      <c r="G42" s="3"/>
      <c r="M42" s="24">
        <v>290</v>
      </c>
      <c r="N42" s="25">
        <f t="shared" si="0"/>
        <v>21.637500000000003</v>
      </c>
      <c r="O42" s="25">
        <f t="shared" si="1"/>
        <v>5.0001189103059733</v>
      </c>
      <c r="P42" s="36">
        <f t="shared" si="2"/>
        <v>1.5355974743674221E-12</v>
      </c>
      <c r="Q42" s="36">
        <f t="shared" si="3"/>
        <v>3.8389936859185552E-12</v>
      </c>
      <c r="R42" s="52">
        <f t="shared" si="4"/>
        <v>21.637500000003843</v>
      </c>
      <c r="S42" s="48"/>
      <c r="T42" s="1"/>
      <c r="V42" s="2"/>
    </row>
    <row r="43" spans="2:22" x14ac:dyDescent="0.25">
      <c r="B43" s="18">
        <v>64.3</v>
      </c>
      <c r="C43" s="16">
        <v>13.2</v>
      </c>
      <c r="D43" s="19"/>
      <c r="F43" s="3"/>
      <c r="G43" s="3"/>
      <c r="M43" s="26">
        <v>300</v>
      </c>
      <c r="N43" s="25">
        <f t="shared" si="0"/>
        <v>22.024999999999999</v>
      </c>
      <c r="O43" s="27">
        <f t="shared" si="1"/>
        <v>5.1725368037647996</v>
      </c>
      <c r="P43" s="39">
        <f t="shared" si="2"/>
        <v>2.5724399911685551E-13</v>
      </c>
      <c r="Q43" s="39">
        <f t="shared" si="3"/>
        <v>6.431099977921388E-13</v>
      </c>
      <c r="R43" s="53">
        <f t="shared" si="4"/>
        <v>22.025000000000642</v>
      </c>
      <c r="S43" s="48"/>
      <c r="T43" s="1"/>
      <c r="V43" s="2"/>
    </row>
    <row r="44" spans="2:22" x14ac:dyDescent="0.25">
      <c r="B44" s="18">
        <v>69.3</v>
      </c>
      <c r="C44" s="16">
        <v>13.4</v>
      </c>
      <c r="D44" s="19"/>
      <c r="F44" s="3"/>
      <c r="G44" s="3"/>
      <c r="N44" s="25"/>
      <c r="O44" s="36"/>
      <c r="P44" s="36"/>
    </row>
    <row r="45" spans="2:22" x14ac:dyDescent="0.25">
      <c r="B45" s="18">
        <v>74.3</v>
      </c>
      <c r="C45" s="16">
        <v>13.5</v>
      </c>
      <c r="D45" s="19"/>
      <c r="F45" s="3"/>
      <c r="G45" s="3"/>
      <c r="N45" s="25"/>
      <c r="O45" s="36"/>
      <c r="P45" s="36"/>
    </row>
    <row r="46" spans="2:22" x14ac:dyDescent="0.25">
      <c r="B46" s="18">
        <v>79.3</v>
      </c>
      <c r="C46" s="16">
        <v>13.7</v>
      </c>
      <c r="D46" s="19"/>
      <c r="F46" s="3"/>
      <c r="G46" s="3"/>
      <c r="N46" s="25"/>
      <c r="O46" s="36"/>
      <c r="P46" s="36"/>
    </row>
    <row r="47" spans="2:22" x14ac:dyDescent="0.25">
      <c r="B47" s="18">
        <v>84.3</v>
      </c>
      <c r="C47" s="16">
        <v>13.9</v>
      </c>
      <c r="D47" s="19"/>
    </row>
    <row r="48" spans="2:22" x14ac:dyDescent="0.25">
      <c r="B48" s="18">
        <v>89.3</v>
      </c>
      <c r="C48" s="16">
        <v>14</v>
      </c>
      <c r="D48" s="19"/>
    </row>
    <row r="49" spans="2:4" x14ac:dyDescent="0.25">
      <c r="B49" s="18">
        <v>94.3</v>
      </c>
      <c r="C49" s="16">
        <v>14.2</v>
      </c>
      <c r="D49" s="19"/>
    </row>
    <row r="50" spans="2:4" x14ac:dyDescent="0.25">
      <c r="B50" s="18">
        <v>99.3</v>
      </c>
      <c r="C50" s="16">
        <v>14.35</v>
      </c>
      <c r="D50" s="19"/>
    </row>
    <row r="51" spans="2:4" x14ac:dyDescent="0.25">
      <c r="B51" s="18">
        <v>104.3</v>
      </c>
      <c r="C51" s="16">
        <v>14.5</v>
      </c>
      <c r="D51" s="19"/>
    </row>
    <row r="52" spans="2:4" x14ac:dyDescent="0.25">
      <c r="B52" s="18">
        <v>109.3</v>
      </c>
      <c r="C52" s="16">
        <v>14.7</v>
      </c>
      <c r="D52" s="19"/>
    </row>
    <row r="53" spans="2:4" x14ac:dyDescent="0.25">
      <c r="B53" s="18">
        <v>114.3</v>
      </c>
      <c r="C53" s="16">
        <v>14.8</v>
      </c>
      <c r="D53" s="19"/>
    </row>
    <row r="54" spans="2:4" x14ac:dyDescent="0.25">
      <c r="B54" s="18">
        <v>119.3</v>
      </c>
      <c r="C54" s="16">
        <v>15</v>
      </c>
      <c r="D54" s="19"/>
    </row>
    <row r="55" spans="2:4" x14ac:dyDescent="0.25">
      <c r="B55" s="18">
        <v>124.3</v>
      </c>
      <c r="C55" s="16">
        <v>15.2</v>
      </c>
      <c r="D55" s="19"/>
    </row>
    <row r="56" spans="2:4" x14ac:dyDescent="0.25">
      <c r="B56" s="18">
        <v>129.30000000000001</v>
      </c>
      <c r="C56" s="16">
        <v>15.3</v>
      </c>
      <c r="D56" s="19"/>
    </row>
    <row r="57" spans="2:4" x14ac:dyDescent="0.25">
      <c r="B57" s="18">
        <v>134.30000000000001</v>
      </c>
      <c r="C57" s="16">
        <v>15.55</v>
      </c>
      <c r="D57" s="19"/>
    </row>
    <row r="58" spans="2:4" x14ac:dyDescent="0.25">
      <c r="B58" s="18">
        <v>139.30000000000001</v>
      </c>
      <c r="C58" s="16">
        <v>15.7</v>
      </c>
      <c r="D58" s="19"/>
    </row>
    <row r="59" spans="2:4" x14ac:dyDescent="0.25">
      <c r="B59" s="18">
        <v>144.30000000000001</v>
      </c>
      <c r="C59" s="16">
        <v>15.9</v>
      </c>
      <c r="D59" s="19"/>
    </row>
    <row r="60" spans="2:4" x14ac:dyDescent="0.25">
      <c r="B60" s="18">
        <v>149.30000000000001</v>
      </c>
      <c r="C60" s="16">
        <v>16.100000000000001</v>
      </c>
      <c r="D60" s="19"/>
    </row>
    <row r="61" spans="2:4" x14ac:dyDescent="0.25">
      <c r="B61" s="20">
        <v>154.30000000000001</v>
      </c>
      <c r="C61" s="21">
        <v>16.3</v>
      </c>
      <c r="D61" s="22"/>
    </row>
    <row r="62" spans="2:4" x14ac:dyDescent="0.25">
      <c r="B62">
        <v>159.30000000000001</v>
      </c>
      <c r="C62">
        <v>16.5</v>
      </c>
    </row>
    <row r="63" spans="2:4" x14ac:dyDescent="0.25">
      <c r="B63">
        <v>169.3</v>
      </c>
      <c r="C63">
        <v>17</v>
      </c>
    </row>
    <row r="64" spans="2:4" x14ac:dyDescent="0.25">
      <c r="B64">
        <v>179.3</v>
      </c>
      <c r="C64">
        <v>17.5</v>
      </c>
    </row>
    <row r="65" spans="2:3" x14ac:dyDescent="0.25">
      <c r="B65">
        <v>189.3</v>
      </c>
      <c r="C65">
        <v>17.8</v>
      </c>
    </row>
    <row r="66" spans="2:3" x14ac:dyDescent="0.25">
      <c r="B66">
        <v>194.3</v>
      </c>
      <c r="C66">
        <v>18.100000000000001</v>
      </c>
    </row>
    <row r="67" spans="2:3" x14ac:dyDescent="0.25">
      <c r="B67">
        <v>197.70000000000002</v>
      </c>
      <c r="C67">
        <v>18.2</v>
      </c>
    </row>
  </sheetData>
  <mergeCells count="3">
    <mergeCell ref="B10:D10"/>
    <mergeCell ref="F1:I1"/>
    <mergeCell ref="F7:I7"/>
  </mergeCells>
  <pageMargins left="0.7" right="0.7" top="0.78740157499999996" bottom="0.78740157499999996" header="0.3" footer="0.3"/>
  <pageSetup paperSize="9" scale="7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readme</vt:lpstr>
      <vt:lpstr>Temporal_surface_signal</vt:lpstr>
      <vt:lpstr>Temporal_surface_signal!Druckbereich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Fuchsluger, Martin</dc:creator>
  <cp:lastModifiedBy>Martin</cp:lastModifiedBy>
  <cp:lastPrinted>2018-05-08T12:48:55Z</cp:lastPrinted>
  <dcterms:created xsi:type="dcterms:W3CDTF">2018-04-18T09:03:31Z</dcterms:created>
  <dcterms:modified xsi:type="dcterms:W3CDTF">2019-08-28T08:48:07Z</dcterms:modified>
</cp:coreProperties>
</file>