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ucmar\ownCloud\Documents\Subsurface-temperature\auswertung_T-Profile\"/>
    </mc:Choice>
  </mc:AlternateContent>
  <bookViews>
    <workbookView xWindow="0" yWindow="0" windowWidth="38400" windowHeight="20100" activeTab="1"/>
  </bookViews>
  <sheets>
    <sheet name="readme" sheetId="8" r:id="rId1"/>
    <sheet name="Temporal_surface_signal" sheetId="7" r:id="rId2"/>
  </sheets>
  <definedNames>
    <definedName name="_xlnm.Print_Area" localSheetId="1">Temporal_surface_signal!$A:$K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7" l="1"/>
  <c r="G3" i="7"/>
  <c r="M9" i="7"/>
  <c r="M8" i="7"/>
  <c r="G5" i="7"/>
  <c r="G4" i="7"/>
  <c r="N11" i="7" l="1"/>
  <c r="M11" i="7"/>
  <c r="M42" i="7"/>
  <c r="M34" i="7"/>
  <c r="M26" i="7"/>
  <c r="M18" i="7"/>
  <c r="M41" i="7"/>
  <c r="M33" i="7"/>
  <c r="M25" i="7"/>
  <c r="M17" i="7"/>
  <c r="M40" i="7"/>
  <c r="M32" i="7"/>
  <c r="M24" i="7"/>
  <c r="M16" i="7"/>
  <c r="M39" i="7"/>
  <c r="M31" i="7"/>
  <c r="M23" i="7"/>
  <c r="M15" i="7"/>
  <c r="M38" i="7"/>
  <c r="M30" i="7"/>
  <c r="M22" i="7"/>
  <c r="M14" i="7"/>
  <c r="M29" i="7"/>
  <c r="M13" i="7"/>
  <c r="M28" i="7"/>
  <c r="M12" i="7"/>
  <c r="M27" i="7"/>
  <c r="M36" i="7"/>
  <c r="M37" i="7"/>
  <c r="M21" i="7"/>
  <c r="M20" i="7"/>
  <c r="M35" i="7"/>
  <c r="M19" i="7"/>
  <c r="N18" i="7"/>
  <c r="N26" i="7"/>
  <c r="N34" i="7"/>
  <c r="N42" i="7"/>
  <c r="N19" i="7"/>
  <c r="N27" i="7"/>
  <c r="N35" i="7"/>
  <c r="O11" i="7"/>
  <c r="P11" i="7" s="1"/>
  <c r="N12" i="7"/>
  <c r="N20" i="7"/>
  <c r="N28" i="7"/>
  <c r="N36" i="7"/>
  <c r="N13" i="7"/>
  <c r="N21" i="7"/>
  <c r="N29" i="7"/>
  <c r="N37" i="7"/>
  <c r="N22" i="7"/>
  <c r="N38" i="7"/>
  <c r="N24" i="7"/>
  <c r="N40" i="7"/>
  <c r="N33" i="7"/>
  <c r="N14" i="7"/>
  <c r="N30" i="7"/>
  <c r="N41" i="7"/>
  <c r="N15" i="7"/>
  <c r="N23" i="7"/>
  <c r="N31" i="7"/>
  <c r="N39" i="7"/>
  <c r="N17" i="7"/>
  <c r="N16" i="7"/>
  <c r="N32" i="7"/>
  <c r="N25" i="7"/>
  <c r="M6" i="7"/>
  <c r="M7" i="7" s="1"/>
  <c r="Q11" i="7" l="1"/>
  <c r="O12" i="7" l="1"/>
  <c r="P12" i="7" s="1"/>
  <c r="Q12" i="7" s="1"/>
  <c r="O20" i="7"/>
  <c r="P20" i="7" s="1"/>
  <c r="Q20" i="7" s="1"/>
  <c r="O28" i="7"/>
  <c r="P28" i="7" s="1"/>
  <c r="Q28" i="7" s="1"/>
  <c r="O36" i="7"/>
  <c r="P36" i="7" s="1"/>
  <c r="Q36" i="7" s="1"/>
  <c r="O13" i="7"/>
  <c r="P13" i="7" s="1"/>
  <c r="Q13" i="7" s="1"/>
  <c r="O21" i="7"/>
  <c r="P21" i="7" s="1"/>
  <c r="Q21" i="7" s="1"/>
  <c r="O29" i="7"/>
  <c r="P29" i="7" s="1"/>
  <c r="Q29" i="7" s="1"/>
  <c r="O37" i="7"/>
  <c r="P37" i="7" s="1"/>
  <c r="Q37" i="7" s="1"/>
  <c r="O14" i="7"/>
  <c r="P14" i="7" s="1"/>
  <c r="Q14" i="7" s="1"/>
  <c r="O22" i="7"/>
  <c r="P22" i="7" s="1"/>
  <c r="Q22" i="7" s="1"/>
  <c r="O30" i="7"/>
  <c r="P30" i="7" s="1"/>
  <c r="Q30" i="7" s="1"/>
  <c r="O38" i="7"/>
  <c r="P38" i="7" s="1"/>
  <c r="Q38" i="7" s="1"/>
  <c r="O15" i="7"/>
  <c r="P15" i="7" s="1"/>
  <c r="Q15" i="7" s="1"/>
  <c r="O31" i="7"/>
  <c r="P31" i="7" s="1"/>
  <c r="Q31" i="7" s="1"/>
  <c r="O39" i="7"/>
  <c r="P39" i="7" s="1"/>
  <c r="Q39" i="7" s="1"/>
  <c r="O23" i="7"/>
  <c r="P23" i="7" s="1"/>
  <c r="Q23" i="7" s="1"/>
  <c r="O16" i="7"/>
  <c r="P16" i="7" s="1"/>
  <c r="Q16" i="7" s="1"/>
  <c r="O24" i="7"/>
  <c r="P24" i="7" s="1"/>
  <c r="Q24" i="7" s="1"/>
  <c r="O32" i="7"/>
  <c r="P32" i="7" s="1"/>
  <c r="Q32" i="7" s="1"/>
  <c r="O40" i="7"/>
  <c r="P40" i="7" s="1"/>
  <c r="Q40" i="7" s="1"/>
  <c r="O17" i="7"/>
  <c r="P17" i="7" s="1"/>
  <c r="Q17" i="7" s="1"/>
  <c r="O25" i="7"/>
  <c r="P25" i="7" s="1"/>
  <c r="Q25" i="7" s="1"/>
  <c r="O33" i="7"/>
  <c r="P33" i="7" s="1"/>
  <c r="Q33" i="7" s="1"/>
  <c r="O41" i="7"/>
  <c r="P41" i="7" s="1"/>
  <c r="Q41" i="7" s="1"/>
  <c r="O27" i="7"/>
  <c r="P27" i="7" s="1"/>
  <c r="Q27" i="7" s="1"/>
  <c r="O18" i="7"/>
  <c r="P18" i="7" s="1"/>
  <c r="Q18" i="7" s="1"/>
  <c r="O26" i="7"/>
  <c r="P26" i="7" s="1"/>
  <c r="Q26" i="7" s="1"/>
  <c r="O34" i="7"/>
  <c r="P34" i="7" s="1"/>
  <c r="Q34" i="7" s="1"/>
  <c r="O42" i="7"/>
  <c r="P42" i="7" s="1"/>
  <c r="Q42" i="7" s="1"/>
  <c r="O19" i="7"/>
  <c r="P19" i="7" s="1"/>
  <c r="Q19" i="7" s="1"/>
  <c r="O35" i="7"/>
  <c r="P35" i="7" s="1"/>
  <c r="Q35" i="7" s="1"/>
</calcChain>
</file>

<file path=xl/sharedStrings.xml><?xml version="1.0" encoding="utf-8"?>
<sst xmlns="http://schemas.openxmlformats.org/spreadsheetml/2006/main" count="54" uniqueCount="50">
  <si>
    <t>t</t>
  </si>
  <si>
    <t>nü</t>
  </si>
  <si>
    <t>W/mK</t>
  </si>
  <si>
    <t>MJ/m³/K</t>
  </si>
  <si>
    <t>m²/s</t>
  </si>
  <si>
    <t>s</t>
  </si>
  <si>
    <t>T0</t>
  </si>
  <si>
    <t>°C</t>
  </si>
  <si>
    <t>INPUTS</t>
  </si>
  <si>
    <t>years</t>
  </si>
  <si>
    <t>volumetric heat capacity of the subsurface</t>
  </si>
  <si>
    <t>temperature change at surface</t>
  </si>
  <si>
    <t>HCAP</t>
  </si>
  <si>
    <t>HCON</t>
  </si>
  <si>
    <t>gradient</t>
  </si>
  <si>
    <t>Depth (Y)</t>
  </si>
  <si>
    <t>m</t>
  </si>
  <si>
    <t>K/m</t>
  </si>
  <si>
    <t>Depth Y</t>
  </si>
  <si>
    <t>transient change</t>
  </si>
  <si>
    <t>Measured_8th August</t>
  </si>
  <si>
    <t>Measured_14th March</t>
  </si>
  <si>
    <t>Linear model</t>
  </si>
  <si>
    <t>CALCULATIONS (automatical)</t>
  </si>
  <si>
    <t>heat conductivity of the subsurface</t>
  </si>
  <si>
    <t>gradient starting depth</t>
  </si>
  <si>
    <t>K</t>
  </si>
  <si>
    <t>exposure time of temperature change</t>
  </si>
  <si>
    <t>tau</t>
  </si>
  <si>
    <t>Tj-T0</t>
  </si>
  <si>
    <t>thermal diffusivity a</t>
  </si>
  <si>
    <t>This Excel Sheet is for estimating the effect of a transient temperature change since a certain time (tau) to the subsurface</t>
  </si>
  <si>
    <t xml:space="preserve"> - for homogenous medium</t>
  </si>
  <si>
    <t>Autor: martin.fuchsluger@geologie.ac.at</t>
  </si>
  <si>
    <t>WORKFLOW</t>
  </si>
  <si>
    <t>Linear model + transient surface temp change</t>
  </si>
  <si>
    <t>T_Surface since t-tau</t>
  </si>
  <si>
    <t>theta</t>
  </si>
  <si>
    <t>virtual temp. surface</t>
  </si>
  <si>
    <t>cell number</t>
  </si>
  <si>
    <t>1. MEASURED PROFILES</t>
  </si>
  <si>
    <t>2. LINEAR MODEL PARAMETER</t>
  </si>
  <si>
    <t>3. EARTH PROPERTIES:</t>
  </si>
  <si>
    <t>4. TEMPERATURE STEP:</t>
  </si>
  <si>
    <t>1.) copy at least one measured temperature profile, beginning with cell B11 and C11
      (delete the existing values you dont need)</t>
  </si>
  <si>
    <t>2.) type in the starting depth for calculating the terrestic temperature gradient for the linear model</t>
  </si>
  <si>
    <t>3.) type in the mean values of the earth thermal properties (HCON, HCAP)</t>
  </si>
  <si>
    <t>4.) change temperature step values (Tj-T0,  tau) iteratively, until the calculated values of the red curve ("linear model + transient surface temp change") fits best to the measured values</t>
  </si>
  <si>
    <t>5.) consider changes in earth thermal properties again</t>
  </si>
  <si>
    <t>6.) compare the temperatures at the surface with the mean annual surface temperature (eg. from satelite measurements)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</si>
</sst>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0.00000"/>
  </numFmts>
  <fonts count="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6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2" fontId="0" fillId="0" borderId="0" xfId="0" applyNumberFormat="1"/>
    <xf numFmtId="0" fontId="2" fillId="0" borderId="0" xfId="0" applyFont="1"/>
    <xf numFmtId="0" fontId="2" fillId="0" borderId="0" xfId="0" applyNumberFormat="1" applyFont="1"/>
    <xf numFmtId="0" fontId="0" fillId="0" borderId="0" xfId="0" applyAlignment="1"/>
    <xf numFmtId="164" fontId="0" fillId="0" borderId="0" xfId="0" applyNumberFormat="1"/>
    <xf numFmtId="0" fontId="0" fillId="0" borderId="0" xfId="0" applyFont="1"/>
    <xf numFmtId="0" fontId="0" fillId="0" borderId="4" xfId="0" applyBorder="1"/>
    <xf numFmtId="0" fontId="0" fillId="2" borderId="0" xfId="0" applyFill="1" applyBorder="1"/>
    <xf numFmtId="0" fontId="0" fillId="0" borderId="5" xfId="0" applyBorder="1"/>
    <xf numFmtId="0" fontId="3" fillId="0" borderId="4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5" xfId="0" applyFont="1" applyBorder="1"/>
    <xf numFmtId="0" fontId="3" fillId="0" borderId="6" xfId="0" applyFont="1" applyBorder="1" applyAlignment="1">
      <alignment horizontal="right"/>
    </xf>
    <xf numFmtId="165" fontId="3" fillId="0" borderId="7" xfId="0" applyNumberFormat="1" applyFont="1" applyBorder="1"/>
    <xf numFmtId="0" fontId="3" fillId="0" borderId="8" xfId="0" applyFont="1" applyBorder="1"/>
    <xf numFmtId="164" fontId="0" fillId="2" borderId="0" xfId="0" applyNumberFormat="1" applyFill="1" applyBorder="1" applyAlignment="1">
      <alignment horizontal="center"/>
    </xf>
    <xf numFmtId="0" fontId="0" fillId="0" borderId="0" xfId="0" applyBorder="1"/>
    <xf numFmtId="2" fontId="0" fillId="2" borderId="4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2" fillId="0" borderId="2" xfId="0" applyFont="1" applyBorder="1"/>
    <xf numFmtId="164" fontId="2" fillId="0" borderId="4" xfId="0" applyNumberFormat="1" applyFont="1" applyBorder="1"/>
    <xf numFmtId="164" fontId="2" fillId="0" borderId="0" xfId="0" applyNumberFormat="1" applyFont="1" applyBorder="1"/>
    <xf numFmtId="164" fontId="2" fillId="0" borderId="6" xfId="0" applyNumberFormat="1" applyFont="1" applyBorder="1"/>
    <xf numFmtId="164" fontId="2" fillId="0" borderId="7" xfId="0" applyNumberFormat="1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2" borderId="0" xfId="0" applyFont="1" applyFill="1" applyBorder="1"/>
    <xf numFmtId="0" fontId="1" fillId="0" borderId="5" xfId="0" applyFont="1" applyBorder="1"/>
    <xf numFmtId="0" fontId="1" fillId="2" borderId="0" xfId="0" applyNumberFormat="1" applyFont="1" applyFill="1" applyBorder="1"/>
    <xf numFmtId="0" fontId="0" fillId="0" borderId="6" xfId="0" applyBorder="1"/>
    <xf numFmtId="0" fontId="0" fillId="0" borderId="7" xfId="0" applyBorder="1"/>
    <xf numFmtId="0" fontId="1" fillId="2" borderId="7" xfId="0" applyFont="1" applyFill="1" applyBorder="1"/>
    <xf numFmtId="0" fontId="1" fillId="0" borderId="8" xfId="0" applyFont="1" applyBorder="1"/>
    <xf numFmtId="0" fontId="2" fillId="0" borderId="0" xfId="0" applyFont="1" applyBorder="1"/>
    <xf numFmtId="11" fontId="2" fillId="0" borderId="0" xfId="0" applyNumberFormat="1" applyFont="1" applyBorder="1"/>
    <xf numFmtId="0" fontId="2" fillId="0" borderId="4" xfId="0" applyFont="1" applyBorder="1" applyAlignment="1">
      <alignment horizontal="center"/>
    </xf>
    <xf numFmtId="0" fontId="2" fillId="0" borderId="7" xfId="0" applyFont="1" applyBorder="1"/>
    <xf numFmtId="1" fontId="3" fillId="0" borderId="0" xfId="0" applyNumberFormat="1" applyFont="1" applyBorder="1"/>
    <xf numFmtId="1" fontId="3" fillId="0" borderId="5" xfId="0" applyNumberFormat="1" applyFont="1" applyBorder="1" applyAlignment="1">
      <alignment horizontal="left"/>
    </xf>
    <xf numFmtId="0" fontId="0" fillId="0" borderId="0" xfId="0" quotePrefix="1"/>
    <xf numFmtId="0" fontId="0" fillId="0" borderId="0" xfId="0" applyFill="1" applyBorder="1"/>
    <xf numFmtId="0" fontId="0" fillId="0" borderId="0" xfId="0" applyBorder="1" applyAlignment="1"/>
    <xf numFmtId="0" fontId="1" fillId="0" borderId="0" xfId="0" applyFont="1" applyBorder="1"/>
    <xf numFmtId="0" fontId="0" fillId="0" borderId="0" xfId="0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11" fontId="0" fillId="0" borderId="0" xfId="0" applyNumberFormat="1"/>
    <xf numFmtId="0" fontId="0" fillId="0" borderId="0" xfId="0" quotePrefix="1" applyAlignment="1">
      <alignment wrapText="1"/>
    </xf>
    <xf numFmtId="166" fontId="2" fillId="0" borderId="0" xfId="0" applyNumberFormat="1" applyFont="1"/>
    <xf numFmtId="0" fontId="4" fillId="0" borderId="1" xfId="0" applyFont="1" applyBorder="1"/>
    <xf numFmtId="0" fontId="0" fillId="2" borderId="2" xfId="0" applyFill="1" applyBorder="1"/>
    <xf numFmtId="0" fontId="4" fillId="0" borderId="4" xfId="0" applyFont="1" applyFill="1" applyBorder="1"/>
    <xf numFmtId="0" fontId="2" fillId="0" borderId="0" xfId="0" applyFont="1" applyBorder="1" applyAlignment="1">
      <alignment horizontal="center"/>
    </xf>
    <xf numFmtId="164" fontId="2" fillId="0" borderId="5" xfId="0" applyNumberFormat="1" applyFont="1" applyBorder="1"/>
    <xf numFmtId="164" fontId="2" fillId="0" borderId="8" xfId="0" applyNumberFormat="1" applyFont="1" applyBorder="1"/>
    <xf numFmtId="0" fontId="2" fillId="0" borderId="4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0" fillId="2" borderId="5" xfId="0" applyFill="1" applyBorder="1"/>
    <xf numFmtId="2" fontId="0" fillId="2" borderId="5" xfId="0" applyNumberFormat="1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6965758733445"/>
          <c:y val="0.11048222586362573"/>
          <c:w val="0.76309894693478209"/>
          <c:h val="0.86401062152240959"/>
        </c:manualLayout>
      </c:layout>
      <c:scatterChart>
        <c:scatterStyle val="lineMarker"/>
        <c:varyColors val="0"/>
        <c:ser>
          <c:idx val="0"/>
          <c:order val="0"/>
          <c:tx>
            <c:strRef>
              <c:f>Temporal_surface_signal!$C$10</c:f>
              <c:strCache>
                <c:ptCount val="1"/>
                <c:pt idx="0">
                  <c:v>Measured_8th August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Temporal_surface_signal!$C$12:$C$1235</c:f>
              <c:numCache>
                <c:formatCode>0.0</c:formatCode>
                <c:ptCount val="1224"/>
                <c:pt idx="0">
                  <c:v>20.3</c:v>
                </c:pt>
                <c:pt idx="1">
                  <c:v>18.899999999999999</c:v>
                </c:pt>
                <c:pt idx="2">
                  <c:v>16.5</c:v>
                </c:pt>
                <c:pt idx="3">
                  <c:v>15.4</c:v>
                </c:pt>
                <c:pt idx="4">
                  <c:v>14.7</c:v>
                </c:pt>
                <c:pt idx="5">
                  <c:v>14.4</c:v>
                </c:pt>
                <c:pt idx="6">
                  <c:v>14.2</c:v>
                </c:pt>
                <c:pt idx="7">
                  <c:v>14.1</c:v>
                </c:pt>
                <c:pt idx="8">
                  <c:v>14.1</c:v>
                </c:pt>
                <c:pt idx="9">
                  <c:v>14.1</c:v>
                </c:pt>
                <c:pt idx="10">
                  <c:v>14.1</c:v>
                </c:pt>
                <c:pt idx="11">
                  <c:v>14.2</c:v>
                </c:pt>
                <c:pt idx="12">
                  <c:v>14.3</c:v>
                </c:pt>
                <c:pt idx="13">
                  <c:v>14.3</c:v>
                </c:pt>
                <c:pt idx="14">
                  <c:v>14.3</c:v>
                </c:pt>
                <c:pt idx="15">
                  <c:v>14.2</c:v>
                </c:pt>
                <c:pt idx="16">
                  <c:v>14.2</c:v>
                </c:pt>
                <c:pt idx="17">
                  <c:v>14.1</c:v>
                </c:pt>
                <c:pt idx="18">
                  <c:v>14</c:v>
                </c:pt>
                <c:pt idx="19">
                  <c:v>13.8</c:v>
                </c:pt>
                <c:pt idx="20">
                  <c:v>13.6</c:v>
                </c:pt>
                <c:pt idx="21">
                  <c:v>13.5</c:v>
                </c:pt>
                <c:pt idx="22">
                  <c:v>13.3</c:v>
                </c:pt>
                <c:pt idx="23">
                  <c:v>13.2</c:v>
                </c:pt>
                <c:pt idx="24">
                  <c:v>13.1</c:v>
                </c:pt>
                <c:pt idx="25">
                  <c:v>12.9</c:v>
                </c:pt>
                <c:pt idx="26">
                  <c:v>12.8</c:v>
                </c:pt>
                <c:pt idx="27">
                  <c:v>12.7</c:v>
                </c:pt>
                <c:pt idx="28">
                  <c:v>12.5</c:v>
                </c:pt>
                <c:pt idx="29">
                  <c:v>12.4</c:v>
                </c:pt>
                <c:pt idx="30">
                  <c:v>12.4</c:v>
                </c:pt>
                <c:pt idx="31">
                  <c:v>12.3</c:v>
                </c:pt>
                <c:pt idx="32">
                  <c:v>12.3</c:v>
                </c:pt>
                <c:pt idx="33">
                  <c:v>12.3</c:v>
                </c:pt>
                <c:pt idx="34">
                  <c:v>12.3</c:v>
                </c:pt>
                <c:pt idx="35">
                  <c:v>12.4</c:v>
                </c:pt>
                <c:pt idx="36">
                  <c:v>12.4</c:v>
                </c:pt>
                <c:pt idx="37">
                  <c:v>12.5</c:v>
                </c:pt>
                <c:pt idx="38">
                  <c:v>12.6</c:v>
                </c:pt>
                <c:pt idx="39">
                  <c:v>12.7</c:v>
                </c:pt>
                <c:pt idx="40">
                  <c:v>12.8</c:v>
                </c:pt>
                <c:pt idx="41">
                  <c:v>12.9</c:v>
                </c:pt>
                <c:pt idx="42">
                  <c:v>13</c:v>
                </c:pt>
                <c:pt idx="43">
                  <c:v>13.2</c:v>
                </c:pt>
                <c:pt idx="44">
                  <c:v>13.3</c:v>
                </c:pt>
                <c:pt idx="45">
                  <c:v>13.4</c:v>
                </c:pt>
                <c:pt idx="46">
                  <c:v>13.5</c:v>
                </c:pt>
                <c:pt idx="47">
                  <c:v>13.6</c:v>
                </c:pt>
                <c:pt idx="48">
                  <c:v>13.7</c:v>
                </c:pt>
              </c:numCache>
            </c:numRef>
          </c:xVal>
          <c:yVal>
            <c:numRef>
              <c:f>Temporal_surface_signal!$B$12:$B$1235</c:f>
              <c:numCache>
                <c:formatCode>0.00</c:formatCode>
                <c:ptCount val="1224"/>
                <c:pt idx="0">
                  <c:v>1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  <c:pt idx="10">
                  <c:v>11.5</c:v>
                </c:pt>
                <c:pt idx="11">
                  <c:v>12.5</c:v>
                </c:pt>
                <c:pt idx="12">
                  <c:v>13.5</c:v>
                </c:pt>
                <c:pt idx="13">
                  <c:v>14.5</c:v>
                </c:pt>
                <c:pt idx="14">
                  <c:v>15.5</c:v>
                </c:pt>
                <c:pt idx="15">
                  <c:v>16.5</c:v>
                </c:pt>
                <c:pt idx="16">
                  <c:v>17.5</c:v>
                </c:pt>
                <c:pt idx="17">
                  <c:v>18.5</c:v>
                </c:pt>
                <c:pt idx="18">
                  <c:v>19.5</c:v>
                </c:pt>
                <c:pt idx="19">
                  <c:v>21.5</c:v>
                </c:pt>
                <c:pt idx="20">
                  <c:v>24.5</c:v>
                </c:pt>
                <c:pt idx="21">
                  <c:v>27</c:v>
                </c:pt>
                <c:pt idx="22">
                  <c:v>29.5</c:v>
                </c:pt>
                <c:pt idx="23">
                  <c:v>32</c:v>
                </c:pt>
                <c:pt idx="24">
                  <c:v>34.5</c:v>
                </c:pt>
                <c:pt idx="25">
                  <c:v>37</c:v>
                </c:pt>
                <c:pt idx="26">
                  <c:v>39.5</c:v>
                </c:pt>
                <c:pt idx="27">
                  <c:v>44.5</c:v>
                </c:pt>
                <c:pt idx="28">
                  <c:v>49.5</c:v>
                </c:pt>
                <c:pt idx="29">
                  <c:v>54.5</c:v>
                </c:pt>
                <c:pt idx="30">
                  <c:v>59.5</c:v>
                </c:pt>
                <c:pt idx="31">
                  <c:v>64.5</c:v>
                </c:pt>
                <c:pt idx="32">
                  <c:v>69.5</c:v>
                </c:pt>
                <c:pt idx="33">
                  <c:v>74.5</c:v>
                </c:pt>
                <c:pt idx="34">
                  <c:v>79.5</c:v>
                </c:pt>
                <c:pt idx="35">
                  <c:v>84.5</c:v>
                </c:pt>
                <c:pt idx="36">
                  <c:v>89.5</c:v>
                </c:pt>
                <c:pt idx="37">
                  <c:v>94.5</c:v>
                </c:pt>
                <c:pt idx="38">
                  <c:v>99.5</c:v>
                </c:pt>
                <c:pt idx="39">
                  <c:v>104.5</c:v>
                </c:pt>
                <c:pt idx="40">
                  <c:v>109.5</c:v>
                </c:pt>
                <c:pt idx="41">
                  <c:v>114.5</c:v>
                </c:pt>
                <c:pt idx="42">
                  <c:v>120.5</c:v>
                </c:pt>
                <c:pt idx="43">
                  <c:v>124.5</c:v>
                </c:pt>
                <c:pt idx="44">
                  <c:v>129.5</c:v>
                </c:pt>
                <c:pt idx="45">
                  <c:v>134.5</c:v>
                </c:pt>
                <c:pt idx="46">
                  <c:v>139.5</c:v>
                </c:pt>
                <c:pt idx="47">
                  <c:v>144.5</c:v>
                </c:pt>
                <c:pt idx="48">
                  <c:v>149.5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2A-4E72-9B2C-60A8154FE029}"/>
            </c:ext>
          </c:extLst>
        </c:ser>
        <c:ser>
          <c:idx val="1"/>
          <c:order val="1"/>
          <c:tx>
            <c:strRef>
              <c:f>Temporal_surface_signal!$D$10</c:f>
              <c:strCache>
                <c:ptCount val="1"/>
                <c:pt idx="0">
                  <c:v>Measured_14th March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Temporal_surface_signal!$D$12:$D$1235</c:f>
              <c:numCache>
                <c:formatCode>0.0</c:formatCode>
                <c:ptCount val="1224"/>
                <c:pt idx="0">
                  <c:v>8.1999999999999993</c:v>
                </c:pt>
                <c:pt idx="1">
                  <c:v>9.1</c:v>
                </c:pt>
                <c:pt idx="2">
                  <c:v>10.3</c:v>
                </c:pt>
                <c:pt idx="3">
                  <c:v>11.7</c:v>
                </c:pt>
                <c:pt idx="4">
                  <c:v>12.7</c:v>
                </c:pt>
                <c:pt idx="5">
                  <c:v>13.5</c:v>
                </c:pt>
                <c:pt idx="6">
                  <c:v>14</c:v>
                </c:pt>
                <c:pt idx="7">
                  <c:v>14.2</c:v>
                </c:pt>
                <c:pt idx="8">
                  <c:v>14.5</c:v>
                </c:pt>
                <c:pt idx="9">
                  <c:v>14.7</c:v>
                </c:pt>
                <c:pt idx="10">
                  <c:v>14.8</c:v>
                </c:pt>
                <c:pt idx="11">
                  <c:v>14.7</c:v>
                </c:pt>
                <c:pt idx="12">
                  <c:v>14.6</c:v>
                </c:pt>
                <c:pt idx="13">
                  <c:v>14.5</c:v>
                </c:pt>
                <c:pt idx="14">
                  <c:v>14.3</c:v>
                </c:pt>
                <c:pt idx="15">
                  <c:v>14.2</c:v>
                </c:pt>
                <c:pt idx="16">
                  <c:v>14.1</c:v>
                </c:pt>
                <c:pt idx="17">
                  <c:v>14</c:v>
                </c:pt>
                <c:pt idx="18">
                  <c:v>13.9</c:v>
                </c:pt>
                <c:pt idx="19">
                  <c:v>13.8</c:v>
                </c:pt>
                <c:pt idx="20">
                  <c:v>13.6</c:v>
                </c:pt>
                <c:pt idx="21">
                  <c:v>13.4</c:v>
                </c:pt>
                <c:pt idx="22">
                  <c:v>13.3</c:v>
                </c:pt>
                <c:pt idx="23">
                  <c:v>13.2</c:v>
                </c:pt>
                <c:pt idx="24">
                  <c:v>13</c:v>
                </c:pt>
                <c:pt idx="25">
                  <c:v>12.9</c:v>
                </c:pt>
                <c:pt idx="26">
                  <c:v>12.8</c:v>
                </c:pt>
                <c:pt idx="27">
                  <c:v>12.6</c:v>
                </c:pt>
                <c:pt idx="28">
                  <c:v>12.5</c:v>
                </c:pt>
                <c:pt idx="29">
                  <c:v>12.4</c:v>
                </c:pt>
                <c:pt idx="30">
                  <c:v>12.4</c:v>
                </c:pt>
                <c:pt idx="31">
                  <c:v>12.3</c:v>
                </c:pt>
                <c:pt idx="32">
                  <c:v>12.3</c:v>
                </c:pt>
                <c:pt idx="33">
                  <c:v>12.3</c:v>
                </c:pt>
                <c:pt idx="34">
                  <c:v>12.3</c:v>
                </c:pt>
                <c:pt idx="35">
                  <c:v>12.3</c:v>
                </c:pt>
                <c:pt idx="36">
                  <c:v>12.4</c:v>
                </c:pt>
                <c:pt idx="37">
                  <c:v>12.4</c:v>
                </c:pt>
                <c:pt idx="38">
                  <c:v>12.5</c:v>
                </c:pt>
                <c:pt idx="39">
                  <c:v>12.7</c:v>
                </c:pt>
                <c:pt idx="40">
                  <c:v>12.8</c:v>
                </c:pt>
                <c:pt idx="41">
                  <c:v>12.9</c:v>
                </c:pt>
                <c:pt idx="42">
                  <c:v>13</c:v>
                </c:pt>
                <c:pt idx="43">
                  <c:v>13.1</c:v>
                </c:pt>
                <c:pt idx="44">
                  <c:v>13.2</c:v>
                </c:pt>
                <c:pt idx="45">
                  <c:v>13.3</c:v>
                </c:pt>
                <c:pt idx="46">
                  <c:v>13.4</c:v>
                </c:pt>
                <c:pt idx="47">
                  <c:v>13.6</c:v>
                </c:pt>
                <c:pt idx="48">
                  <c:v>13.7</c:v>
                </c:pt>
              </c:numCache>
            </c:numRef>
          </c:xVal>
          <c:yVal>
            <c:numRef>
              <c:f>Temporal_surface_signal!$B$12:$B$1235</c:f>
              <c:numCache>
                <c:formatCode>0.00</c:formatCode>
                <c:ptCount val="1224"/>
                <c:pt idx="0">
                  <c:v>1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  <c:pt idx="4">
                  <c:v>5.5</c:v>
                </c:pt>
                <c:pt idx="5">
                  <c:v>6.5</c:v>
                </c:pt>
                <c:pt idx="6">
                  <c:v>7.5</c:v>
                </c:pt>
                <c:pt idx="7">
                  <c:v>8.5</c:v>
                </c:pt>
                <c:pt idx="8">
                  <c:v>9.5</c:v>
                </c:pt>
                <c:pt idx="9">
                  <c:v>10.5</c:v>
                </c:pt>
                <c:pt idx="10">
                  <c:v>11.5</c:v>
                </c:pt>
                <c:pt idx="11">
                  <c:v>12.5</c:v>
                </c:pt>
                <c:pt idx="12">
                  <c:v>13.5</c:v>
                </c:pt>
                <c:pt idx="13">
                  <c:v>14.5</c:v>
                </c:pt>
                <c:pt idx="14">
                  <c:v>15.5</c:v>
                </c:pt>
                <c:pt idx="15">
                  <c:v>16.5</c:v>
                </c:pt>
                <c:pt idx="16">
                  <c:v>17.5</c:v>
                </c:pt>
                <c:pt idx="17">
                  <c:v>18.5</c:v>
                </c:pt>
                <c:pt idx="18">
                  <c:v>19.5</c:v>
                </c:pt>
                <c:pt idx="19">
                  <c:v>21.5</c:v>
                </c:pt>
                <c:pt idx="20">
                  <c:v>24.5</c:v>
                </c:pt>
                <c:pt idx="21">
                  <c:v>27</c:v>
                </c:pt>
                <c:pt idx="22">
                  <c:v>29.5</c:v>
                </c:pt>
                <c:pt idx="23">
                  <c:v>32</c:v>
                </c:pt>
                <c:pt idx="24">
                  <c:v>34.5</c:v>
                </c:pt>
                <c:pt idx="25">
                  <c:v>37</c:v>
                </c:pt>
                <c:pt idx="26">
                  <c:v>39.5</c:v>
                </c:pt>
                <c:pt idx="27">
                  <c:v>44.5</c:v>
                </c:pt>
                <c:pt idx="28">
                  <c:v>49.5</c:v>
                </c:pt>
                <c:pt idx="29">
                  <c:v>54.5</c:v>
                </c:pt>
                <c:pt idx="30">
                  <c:v>59.5</c:v>
                </c:pt>
                <c:pt idx="31">
                  <c:v>64.5</c:v>
                </c:pt>
                <c:pt idx="32">
                  <c:v>69.5</c:v>
                </c:pt>
                <c:pt idx="33">
                  <c:v>74.5</c:v>
                </c:pt>
                <c:pt idx="34">
                  <c:v>79.5</c:v>
                </c:pt>
                <c:pt idx="35">
                  <c:v>84.5</c:v>
                </c:pt>
                <c:pt idx="36">
                  <c:v>89.5</c:v>
                </c:pt>
                <c:pt idx="37">
                  <c:v>94.5</c:v>
                </c:pt>
                <c:pt idx="38">
                  <c:v>99.5</c:v>
                </c:pt>
                <c:pt idx="39">
                  <c:v>104.5</c:v>
                </c:pt>
                <c:pt idx="40">
                  <c:v>109.5</c:v>
                </c:pt>
                <c:pt idx="41">
                  <c:v>114.5</c:v>
                </c:pt>
                <c:pt idx="42">
                  <c:v>120.5</c:v>
                </c:pt>
                <c:pt idx="43">
                  <c:v>124.5</c:v>
                </c:pt>
                <c:pt idx="44">
                  <c:v>129.5</c:v>
                </c:pt>
                <c:pt idx="45">
                  <c:v>134.5</c:v>
                </c:pt>
                <c:pt idx="46">
                  <c:v>139.5</c:v>
                </c:pt>
                <c:pt idx="47">
                  <c:v>144.5</c:v>
                </c:pt>
                <c:pt idx="48">
                  <c:v>149.5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B2A-4E72-9B2C-60A8154FE029}"/>
            </c:ext>
          </c:extLst>
        </c:ser>
        <c:ser>
          <c:idx val="3"/>
          <c:order val="2"/>
          <c:tx>
            <c:strRef>
              <c:f>Temporal_surface_signal!$M$10</c:f>
              <c:strCache>
                <c:ptCount val="1"/>
                <c:pt idx="0">
                  <c:v>Linear model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Temporal_surface_signal!$M$11:$M$42</c:f>
              <c:numCache>
                <c:formatCode>0.0</c:formatCode>
                <c:ptCount val="32"/>
                <c:pt idx="0">
                  <c:v>10.291241944932631</c:v>
                </c:pt>
                <c:pt idx="1">
                  <c:v>10.406063268892796</c:v>
                </c:pt>
                <c:pt idx="2">
                  <c:v>10.520884592852958</c:v>
                </c:pt>
                <c:pt idx="3">
                  <c:v>10.750527240773287</c:v>
                </c:pt>
                <c:pt idx="4">
                  <c:v>10.980169888693615</c:v>
                </c:pt>
                <c:pt idx="5">
                  <c:v>11.209812536613944</c:v>
                </c:pt>
                <c:pt idx="6">
                  <c:v>11.439455184534271</c:v>
                </c:pt>
                <c:pt idx="7">
                  <c:v>11.669097832454598</c:v>
                </c:pt>
                <c:pt idx="8">
                  <c:v>11.898740480374927</c:v>
                </c:pt>
                <c:pt idx="9">
                  <c:v>12.128383128295255</c:v>
                </c:pt>
                <c:pt idx="10">
                  <c:v>12.358025776215584</c:v>
                </c:pt>
                <c:pt idx="11">
                  <c:v>12.587668424135911</c:v>
                </c:pt>
                <c:pt idx="12">
                  <c:v>12.817311072056238</c:v>
                </c:pt>
                <c:pt idx="13">
                  <c:v>13.046953719976567</c:v>
                </c:pt>
                <c:pt idx="14">
                  <c:v>13.276596367896895</c:v>
                </c:pt>
                <c:pt idx="15">
                  <c:v>13.506239015817222</c:v>
                </c:pt>
                <c:pt idx="16">
                  <c:v>13.735881663737551</c:v>
                </c:pt>
                <c:pt idx="17">
                  <c:v>13.965524311657878</c:v>
                </c:pt>
                <c:pt idx="18">
                  <c:v>14.195166959578208</c:v>
                </c:pt>
                <c:pt idx="19">
                  <c:v>14.424809607498535</c:v>
                </c:pt>
                <c:pt idx="20">
                  <c:v>14.654452255418864</c:v>
                </c:pt>
                <c:pt idx="21">
                  <c:v>14.884094903339191</c:v>
                </c:pt>
                <c:pt idx="22">
                  <c:v>15.113737551259518</c:v>
                </c:pt>
                <c:pt idx="23">
                  <c:v>15.343380199179848</c:v>
                </c:pt>
                <c:pt idx="24">
                  <c:v>15.573022847100175</c:v>
                </c:pt>
                <c:pt idx="25">
                  <c:v>15.802665495020502</c:v>
                </c:pt>
                <c:pt idx="26">
                  <c:v>16.032308142940831</c:v>
                </c:pt>
                <c:pt idx="27">
                  <c:v>16.261950790861157</c:v>
                </c:pt>
                <c:pt idx="28">
                  <c:v>16.491593438781486</c:v>
                </c:pt>
                <c:pt idx="29">
                  <c:v>16.721236086701815</c:v>
                </c:pt>
                <c:pt idx="30">
                  <c:v>16.950878734622144</c:v>
                </c:pt>
                <c:pt idx="31">
                  <c:v>17.180521382542469</c:v>
                </c:pt>
              </c:numCache>
            </c:numRef>
          </c:xVal>
          <c:yVal>
            <c:numRef>
              <c:f>Temporal_surface_signal!$L$11:$L$42</c:f>
              <c:numCache>
                <c:formatCode>0.0</c:formatCode>
                <c:ptCount val="3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180</c:v>
                </c:pt>
                <c:pt idx="20">
                  <c:v>190</c:v>
                </c:pt>
                <c:pt idx="21">
                  <c:v>200</c:v>
                </c:pt>
                <c:pt idx="22">
                  <c:v>210</c:v>
                </c:pt>
                <c:pt idx="23">
                  <c:v>220</c:v>
                </c:pt>
                <c:pt idx="24">
                  <c:v>230</c:v>
                </c:pt>
                <c:pt idx="25">
                  <c:v>240</c:v>
                </c:pt>
                <c:pt idx="26">
                  <c:v>250</c:v>
                </c:pt>
                <c:pt idx="27">
                  <c:v>260</c:v>
                </c:pt>
                <c:pt idx="28">
                  <c:v>270</c:v>
                </c:pt>
                <c:pt idx="29">
                  <c:v>280</c:v>
                </c:pt>
                <c:pt idx="30">
                  <c:v>290</c:v>
                </c:pt>
                <c:pt idx="31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B2A-4E72-9B2C-60A8154FE029}"/>
            </c:ext>
          </c:extLst>
        </c:ser>
        <c:ser>
          <c:idx val="2"/>
          <c:order val="3"/>
          <c:tx>
            <c:strRef>
              <c:f>Temporal_surface_signal!$Q$10</c:f>
              <c:strCache>
                <c:ptCount val="1"/>
                <c:pt idx="0">
                  <c:v>Linear model + transient surface temp change</c:v>
                </c:pt>
              </c:strCache>
            </c:strRef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Temporal_surface_signal!$Q$11:$Q$40</c:f>
              <c:numCache>
                <c:formatCode>0.0</c:formatCode>
                <c:ptCount val="30"/>
                <c:pt idx="0">
                  <c:v>15.291241944932631</c:v>
                </c:pt>
                <c:pt idx="1">
                  <c:v>14.901698598307519</c:v>
                </c:pt>
                <c:pt idx="2">
                  <c:v>14.520184519061747</c:v>
                </c:pt>
                <c:pt idx="3">
                  <c:v>13.811102679036594</c:v>
                </c:pt>
                <c:pt idx="4">
                  <c:v>13.214694982562426</c:v>
                </c:pt>
                <c:pt idx="5">
                  <c:v>12.762456115435576</c:v>
                </c:pt>
                <c:pt idx="6">
                  <c:v>12.464085093698131</c:v>
                </c:pt>
                <c:pt idx="7">
                  <c:v>12.310183896145007</c:v>
                </c:pt>
                <c:pt idx="8">
                  <c:v>12.278479152694803</c:v>
                </c:pt>
                <c:pt idx="9">
                  <c:v>12.341068809560365</c:v>
                </c:pt>
                <c:pt idx="10">
                  <c:v>12.470544875437106</c:v>
                </c:pt>
                <c:pt idx="11">
                  <c:v>12.643846661688032</c:v>
                </c:pt>
                <c:pt idx="12">
                  <c:v>12.843761999884244</c:v>
                </c:pt>
                <c:pt idx="13">
                  <c:v>13.058691058475363</c:v>
                </c:pt>
                <c:pt idx="14">
                  <c:v>13.281502271994226</c:v>
                </c:pt>
                <c:pt idx="15">
                  <c:v>13.508169592791299</c:v>
                </c:pt>
                <c:pt idx="16">
                  <c:v>13.736596652914788</c:v>
                </c:pt>
                <c:pt idx="17">
                  <c:v>13.965773429567262</c:v>
                </c:pt>
                <c:pt idx="18">
                  <c:v>14.19524859374769</c:v>
                </c:pt>
                <c:pt idx="19">
                  <c:v>14.424834760249194</c:v>
                </c:pt>
                <c:pt idx="20">
                  <c:v>14.654459540668373</c:v>
                </c:pt>
                <c:pt idx="21">
                  <c:v>14.8840968865082</c:v>
                </c:pt>
                <c:pt idx="22">
                  <c:v>15.113738058545104</c:v>
                </c:pt>
                <c:pt idx="23">
                  <c:v>15.343380321093617</c:v>
                </c:pt>
                <c:pt idx="24">
                  <c:v>15.573022874623314</c:v>
                </c:pt>
                <c:pt idx="25">
                  <c:v>15.80266550085673</c:v>
                </c:pt>
                <c:pt idx="26">
                  <c:v>16.032308144103098</c:v>
                </c:pt>
                <c:pt idx="27">
                  <c:v>16.261950791078512</c:v>
                </c:pt>
                <c:pt idx="28">
                  <c:v>16.491593438819653</c:v>
                </c:pt>
                <c:pt idx="29">
                  <c:v>16.721236086708107</c:v>
                </c:pt>
              </c:numCache>
            </c:numRef>
          </c:xVal>
          <c:yVal>
            <c:numRef>
              <c:f>Temporal_surface_signal!$L$11:$L$42</c:f>
              <c:numCache>
                <c:formatCode>0.0</c:formatCode>
                <c:ptCount val="3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180</c:v>
                </c:pt>
                <c:pt idx="20">
                  <c:v>190</c:v>
                </c:pt>
                <c:pt idx="21">
                  <c:v>200</c:v>
                </c:pt>
                <c:pt idx="22">
                  <c:v>210</c:v>
                </c:pt>
                <c:pt idx="23">
                  <c:v>220</c:v>
                </c:pt>
                <c:pt idx="24">
                  <c:v>230</c:v>
                </c:pt>
                <c:pt idx="25">
                  <c:v>240</c:v>
                </c:pt>
                <c:pt idx="26">
                  <c:v>250</c:v>
                </c:pt>
                <c:pt idx="27">
                  <c:v>260</c:v>
                </c:pt>
                <c:pt idx="28">
                  <c:v>270</c:v>
                </c:pt>
                <c:pt idx="29">
                  <c:v>280</c:v>
                </c:pt>
                <c:pt idx="30">
                  <c:v>290</c:v>
                </c:pt>
                <c:pt idx="31">
                  <c:v>300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B2A-4E72-9B2C-60A8154FE0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-294034560"/>
        <c:axId val="-294028032"/>
      </c:scatterChart>
      <c:valAx>
        <c:axId val="-294034560"/>
        <c:scaling>
          <c:orientation val="minMax"/>
          <c:max val="20"/>
          <c:min val="5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Subsurface Temperature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94028032"/>
        <c:crosses val="autoZero"/>
        <c:crossBetween val="midCat"/>
      </c:valAx>
      <c:valAx>
        <c:axId val="-294028032"/>
        <c:scaling>
          <c:orientation val="maxMin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depth below suface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-294034560"/>
        <c:crosses val="autoZero"/>
        <c:crossBetween val="midCat"/>
        <c:majorUnit val="10"/>
        <c:minorUnit val="5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260984054566041"/>
          <c:y val="0.55009119363507086"/>
          <c:w val="0.3038286885280258"/>
          <c:h val="0.3327539774950273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400051</xdr:colOff>
      <xdr:row>6</xdr:row>
      <xdr:rowOff>152400</xdr:rowOff>
    </xdr:from>
    <xdr:to>
      <xdr:col>9</xdr:col>
      <xdr:colOff>695325</xdr:colOff>
      <xdr:row>42</xdr:row>
      <xdr:rowOff>123824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2"/>
  <sheetViews>
    <sheetView workbookViewId="0">
      <selection activeCell="A13" sqref="A13"/>
    </sheetView>
  </sheetViews>
  <sheetFormatPr baseColWidth="10" defaultRowHeight="15" x14ac:dyDescent="0.25"/>
  <cols>
    <col min="1" max="1" width="156.7109375" bestFit="1" customWidth="1"/>
  </cols>
  <sheetData>
    <row r="2" spans="1:1" x14ac:dyDescent="0.25">
      <c r="A2" t="s">
        <v>31</v>
      </c>
    </row>
    <row r="3" spans="1:1" x14ac:dyDescent="0.25">
      <c r="A3" t="s">
        <v>32</v>
      </c>
    </row>
    <row r="4" spans="1:1" x14ac:dyDescent="0.25">
      <c r="A4" t="s">
        <v>33</v>
      </c>
    </row>
    <row r="6" spans="1:1" x14ac:dyDescent="0.25">
      <c r="A6" t="s">
        <v>34</v>
      </c>
    </row>
    <row r="7" spans="1:1" ht="30" x14ac:dyDescent="0.25">
      <c r="A7" s="51" t="s">
        <v>44</v>
      </c>
    </row>
    <row r="8" spans="1:1" x14ac:dyDescent="0.25">
      <c r="A8" s="44" t="s">
        <v>45</v>
      </c>
    </row>
    <row r="9" spans="1:1" x14ac:dyDescent="0.25">
      <c r="A9" s="44" t="s">
        <v>46</v>
      </c>
    </row>
    <row r="10" spans="1:1" x14ac:dyDescent="0.25">
      <c r="A10" s="44" t="s">
        <v>47</v>
      </c>
    </row>
    <row r="11" spans="1:1" x14ac:dyDescent="0.25">
      <c r="A11" t="s">
        <v>48</v>
      </c>
    </row>
    <row r="12" spans="1:1" x14ac:dyDescent="0.25">
      <c r="A12" t="s">
        <v>49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tabSelected="1" workbookViewId="0">
      <selection activeCell="K18" sqref="K18"/>
    </sheetView>
  </sheetViews>
  <sheetFormatPr baseColWidth="10" defaultRowHeight="15" x14ac:dyDescent="0.25"/>
  <cols>
    <col min="1" max="1" width="56.85546875" customWidth="1"/>
    <col min="6" max="6" width="21.5703125" bestFit="1" customWidth="1"/>
    <col min="7" max="7" width="13.140625" bestFit="1" customWidth="1"/>
    <col min="9" max="9" width="13.140625" bestFit="1" customWidth="1"/>
    <col min="10" max="10" width="12" bestFit="1" customWidth="1"/>
    <col min="11" max="11" width="11.42578125" style="17"/>
    <col min="12" max="12" width="20.7109375" style="17" customWidth="1"/>
    <col min="13" max="13" width="12.5703125" style="17" bestFit="1" customWidth="1"/>
    <col min="14" max="14" width="5.140625" style="17" bestFit="1" customWidth="1"/>
    <col min="15" max="15" width="10.140625" style="17" customWidth="1"/>
    <col min="16" max="16" width="15.7109375" style="38" bestFit="1" customWidth="1"/>
    <col min="17" max="17" width="42" bestFit="1" customWidth="1"/>
  </cols>
  <sheetData>
    <row r="1" spans="1:21" x14ac:dyDescent="0.25">
      <c r="A1" s="53" t="s">
        <v>42</v>
      </c>
      <c r="B1" s="29"/>
      <c r="C1" s="54" t="s">
        <v>8</v>
      </c>
      <c r="D1" s="30"/>
      <c r="F1" s="62" t="s">
        <v>41</v>
      </c>
      <c r="G1" s="63"/>
      <c r="H1" s="64"/>
      <c r="I1" s="4"/>
    </row>
    <row r="2" spans="1:21" x14ac:dyDescent="0.25">
      <c r="A2" s="7" t="s">
        <v>24</v>
      </c>
      <c r="B2" s="17" t="s">
        <v>13</v>
      </c>
      <c r="C2" s="31">
        <v>2</v>
      </c>
      <c r="D2" s="32" t="s">
        <v>2</v>
      </c>
      <c r="F2" s="7" t="s">
        <v>25</v>
      </c>
      <c r="G2" s="8">
        <v>100</v>
      </c>
      <c r="H2" s="9" t="s">
        <v>16</v>
      </c>
    </row>
    <row r="3" spans="1:21" x14ac:dyDescent="0.25">
      <c r="A3" s="7" t="s">
        <v>10</v>
      </c>
      <c r="B3" s="17" t="s">
        <v>12</v>
      </c>
      <c r="C3" s="33">
        <v>3</v>
      </c>
      <c r="D3" s="32" t="s">
        <v>3</v>
      </c>
      <c r="F3" s="10" t="s">
        <v>39</v>
      </c>
      <c r="G3" s="42">
        <f>MATCH(G2,B12:B1235)+ROW(B12)</f>
        <v>51</v>
      </c>
      <c r="H3" s="43">
        <f>MATCH(200,B12:B1235)+ROW(B12)-1</f>
        <v>60</v>
      </c>
      <c r="I3" s="5"/>
    </row>
    <row r="4" spans="1:21" x14ac:dyDescent="0.25">
      <c r="A4" s="7"/>
      <c r="B4" s="17"/>
      <c r="C4" s="17"/>
      <c r="D4" s="32"/>
      <c r="F4" s="10" t="s">
        <v>38</v>
      </c>
      <c r="G4" s="11">
        <f ca="1">INTERCEPT(INDIRECT("C"&amp;G3):INDIRECT("c"&amp;H3),INDIRECT("B"&amp;G3):INDIRECT("b"&amp;H3))</f>
        <v>10.291241944932631</v>
      </c>
      <c r="H4" s="12" t="s">
        <v>7</v>
      </c>
    </row>
    <row r="5" spans="1:21" x14ac:dyDescent="0.25">
      <c r="A5" s="55" t="s">
        <v>43</v>
      </c>
      <c r="B5" s="17"/>
      <c r="C5" s="17"/>
      <c r="D5" s="9"/>
      <c r="F5" s="13" t="s">
        <v>14</v>
      </c>
      <c r="G5" s="14">
        <f ca="1">SLOPE(INDIRECT("C"&amp;G3):INDIRECT("c"&amp;H3),INDIRECT("B"&amp;G3):INDIRECT("b"&amp;H3))</f>
        <v>2.2964264792032799E-2</v>
      </c>
      <c r="H5" s="15" t="s">
        <v>17</v>
      </c>
      <c r="L5" s="28" t="s">
        <v>23</v>
      </c>
      <c r="M5" s="29"/>
      <c r="N5" s="29"/>
      <c r="O5" s="29"/>
      <c r="P5" s="23"/>
      <c r="Q5" s="30"/>
    </row>
    <row r="6" spans="1:21" x14ac:dyDescent="0.25">
      <c r="A6" s="7" t="s">
        <v>11</v>
      </c>
      <c r="B6" s="17" t="s">
        <v>29</v>
      </c>
      <c r="C6" s="31">
        <v>5</v>
      </c>
      <c r="D6" s="32" t="s">
        <v>26</v>
      </c>
      <c r="L6" s="59" t="s">
        <v>6</v>
      </c>
      <c r="M6" s="25">
        <f ca="1">G4</f>
        <v>10.291241944932631</v>
      </c>
      <c r="N6" s="38" t="s">
        <v>7</v>
      </c>
      <c r="Q6" s="9"/>
    </row>
    <row r="7" spans="1:21" x14ac:dyDescent="0.25">
      <c r="A7" s="34" t="s">
        <v>27</v>
      </c>
      <c r="B7" s="35" t="s">
        <v>28</v>
      </c>
      <c r="C7" s="36">
        <v>37</v>
      </c>
      <c r="D7" s="37" t="s">
        <v>9</v>
      </c>
      <c r="E7" s="2"/>
      <c r="L7" s="59" t="s">
        <v>36</v>
      </c>
      <c r="M7" s="25">
        <f ca="1">M6+C6</f>
        <v>15.291241944932631</v>
      </c>
      <c r="Q7" s="9"/>
    </row>
    <row r="8" spans="1:21" x14ac:dyDescent="0.25">
      <c r="A8" s="6"/>
      <c r="B8" s="2"/>
      <c r="C8" s="2"/>
      <c r="D8" s="2"/>
      <c r="F8" s="17"/>
      <c r="G8" s="17"/>
      <c r="H8" s="46"/>
      <c r="I8" s="46"/>
      <c r="L8" s="59" t="s">
        <v>30</v>
      </c>
      <c r="M8" s="39">
        <f>C2/C3/1000000</f>
        <v>6.666666666666666E-7</v>
      </c>
      <c r="N8" s="38" t="s">
        <v>4</v>
      </c>
      <c r="Q8" s="9"/>
    </row>
    <row r="9" spans="1:21" x14ac:dyDescent="0.25">
      <c r="B9" s="62" t="s">
        <v>40</v>
      </c>
      <c r="C9" s="63"/>
      <c r="D9" s="64"/>
      <c r="F9" s="17"/>
      <c r="G9" s="45"/>
      <c r="H9" s="45"/>
      <c r="I9" s="38"/>
      <c r="J9" s="45"/>
      <c r="L9" s="59" t="s">
        <v>0</v>
      </c>
      <c r="M9" s="38">
        <f>C7*365*24*3600</f>
        <v>1166832000</v>
      </c>
      <c r="N9" s="38" t="s">
        <v>5</v>
      </c>
      <c r="Q9" s="9"/>
    </row>
    <row r="10" spans="1:21" x14ac:dyDescent="0.25">
      <c r="B10" s="7" t="s">
        <v>15</v>
      </c>
      <c r="C10" s="8" t="s">
        <v>20</v>
      </c>
      <c r="D10" s="65" t="s">
        <v>21</v>
      </c>
      <c r="F10" s="17"/>
      <c r="G10" s="17"/>
      <c r="H10" s="47"/>
      <c r="I10" s="47"/>
      <c r="L10" s="40" t="s">
        <v>18</v>
      </c>
      <c r="M10" s="61" t="s">
        <v>22</v>
      </c>
      <c r="N10" s="56" t="s">
        <v>1</v>
      </c>
      <c r="O10" s="56" t="s">
        <v>37</v>
      </c>
      <c r="P10" s="56" t="s">
        <v>19</v>
      </c>
      <c r="Q10" s="60" t="s">
        <v>35</v>
      </c>
      <c r="R10" s="2"/>
      <c r="U10" s="2"/>
    </row>
    <row r="11" spans="1:21" x14ac:dyDescent="0.25">
      <c r="B11" s="7" t="s">
        <v>16</v>
      </c>
      <c r="C11" s="8" t="s">
        <v>7</v>
      </c>
      <c r="D11" s="66" t="s">
        <v>7</v>
      </c>
      <c r="F11" s="48"/>
      <c r="G11" s="17"/>
      <c r="H11" s="17"/>
      <c r="I11" s="38"/>
      <c r="J11" s="50"/>
      <c r="L11" s="24">
        <v>0</v>
      </c>
      <c r="M11" s="25">
        <f ca="1">$G$5*L11+$G$4</f>
        <v>10.291241944932631</v>
      </c>
      <c r="N11" s="25">
        <f t="shared" ref="N11:N42" si="0">L11/2/SQRT($M$8*$M$9)</f>
        <v>0</v>
      </c>
      <c r="O11" s="38">
        <f t="shared" ref="O11:O42" si="1">ERFC(N11)</f>
        <v>1</v>
      </c>
      <c r="P11" s="38">
        <f>O11*$C$6</f>
        <v>5</v>
      </c>
      <c r="Q11" s="57">
        <f ca="1">P11+M11</f>
        <v>15.291241944932631</v>
      </c>
      <c r="R11" s="2"/>
      <c r="S11" s="2"/>
      <c r="U11" s="2"/>
    </row>
    <row r="12" spans="1:21" x14ac:dyDescent="0.25">
      <c r="B12" s="18">
        <v>1</v>
      </c>
      <c r="C12" s="16">
        <v>20.3</v>
      </c>
      <c r="D12" s="19">
        <v>8.1999999999999993</v>
      </c>
      <c r="F12" s="49"/>
      <c r="G12" s="17"/>
      <c r="H12" s="17"/>
      <c r="I12" s="38"/>
      <c r="J12" s="50"/>
      <c r="L12" s="24">
        <v>5</v>
      </c>
      <c r="M12" s="25">
        <f t="shared" ref="M12:M42" ca="1" si="2">$G$5*L12+$G$4</f>
        <v>10.406063268892796</v>
      </c>
      <c r="N12" s="25">
        <f t="shared" si="0"/>
        <v>8.9635794588780057E-2</v>
      </c>
      <c r="O12" s="38">
        <f t="shared" si="1"/>
        <v>0.89912706588294478</v>
      </c>
      <c r="P12" s="38">
        <f t="shared" ref="P12:P42" si="3">O12*$C$6</f>
        <v>4.495635329414724</v>
      </c>
      <c r="Q12" s="57">
        <f t="shared" ref="Q12:Q42" ca="1" si="4">P12+M12</f>
        <v>14.901698598307519</v>
      </c>
      <c r="R12" s="52"/>
      <c r="S12" s="1"/>
      <c r="U12" s="2"/>
    </row>
    <row r="13" spans="1:21" x14ac:dyDescent="0.25">
      <c r="B13" s="18">
        <v>2.5</v>
      </c>
      <c r="C13" s="16">
        <v>18.899999999999999</v>
      </c>
      <c r="D13" s="19">
        <v>9.1</v>
      </c>
      <c r="F13" s="49"/>
      <c r="G13" s="17"/>
      <c r="H13" s="17"/>
      <c r="I13" s="38"/>
      <c r="J13" s="50"/>
      <c r="L13" s="24">
        <v>10</v>
      </c>
      <c r="M13" s="25">
        <f t="shared" ca="1" si="2"/>
        <v>10.520884592852958</v>
      </c>
      <c r="N13" s="25">
        <f t="shared" si="0"/>
        <v>0.17927158917756011</v>
      </c>
      <c r="O13" s="38">
        <f t="shared" si="1"/>
        <v>0.7998599852417575</v>
      </c>
      <c r="P13" s="38">
        <f t="shared" si="3"/>
        <v>3.9992999262087876</v>
      </c>
      <c r="Q13" s="57">
        <f t="shared" ca="1" si="4"/>
        <v>14.520184519061747</v>
      </c>
      <c r="R13" s="52"/>
      <c r="S13" s="1"/>
      <c r="U13" s="2"/>
    </row>
    <row r="14" spans="1:21" x14ac:dyDescent="0.25">
      <c r="B14" s="18">
        <v>3.5</v>
      </c>
      <c r="C14" s="16">
        <v>16.5</v>
      </c>
      <c r="D14" s="19">
        <v>10.3</v>
      </c>
      <c r="F14" s="3"/>
      <c r="L14" s="24">
        <v>20</v>
      </c>
      <c r="M14" s="25">
        <f t="shared" ca="1" si="2"/>
        <v>10.750527240773287</v>
      </c>
      <c r="N14" s="25">
        <f t="shared" si="0"/>
        <v>0.35854317835512023</v>
      </c>
      <c r="O14" s="38">
        <f t="shared" si="1"/>
        <v>0.61211508765266154</v>
      </c>
      <c r="P14" s="38">
        <f t="shared" si="3"/>
        <v>3.0605754382633075</v>
      </c>
      <c r="Q14" s="57">
        <f t="shared" ca="1" si="4"/>
        <v>13.811102679036594</v>
      </c>
      <c r="R14" s="52"/>
      <c r="S14" s="1"/>
      <c r="U14" s="2"/>
    </row>
    <row r="15" spans="1:21" x14ac:dyDescent="0.25">
      <c r="B15" s="18">
        <v>4.5</v>
      </c>
      <c r="C15" s="16">
        <v>15.4</v>
      </c>
      <c r="D15" s="19">
        <v>11.7</v>
      </c>
      <c r="F15" s="3"/>
      <c r="L15" s="24">
        <v>30</v>
      </c>
      <c r="M15" s="25">
        <f t="shared" ca="1" si="2"/>
        <v>10.980169888693615</v>
      </c>
      <c r="N15" s="25">
        <f t="shared" si="0"/>
        <v>0.53781476753268043</v>
      </c>
      <c r="O15" s="38">
        <f t="shared" si="1"/>
        <v>0.4469050187737621</v>
      </c>
      <c r="P15" s="38">
        <f t="shared" si="3"/>
        <v>2.2345250938688106</v>
      </c>
      <c r="Q15" s="57">
        <f t="shared" ca="1" si="4"/>
        <v>13.214694982562426</v>
      </c>
      <c r="R15" s="52"/>
      <c r="S15" s="1"/>
      <c r="U15" s="2"/>
    </row>
    <row r="16" spans="1:21" x14ac:dyDescent="0.25">
      <c r="B16" s="18">
        <v>5.5</v>
      </c>
      <c r="C16" s="16">
        <v>14.7</v>
      </c>
      <c r="D16" s="19">
        <v>12.7</v>
      </c>
      <c r="F16" s="3"/>
      <c r="L16" s="24">
        <v>40</v>
      </c>
      <c r="M16" s="25">
        <f t="shared" ca="1" si="2"/>
        <v>11.209812536613944</v>
      </c>
      <c r="N16" s="25">
        <f t="shared" si="0"/>
        <v>0.71708635671024046</v>
      </c>
      <c r="O16" s="38">
        <f t="shared" si="1"/>
        <v>0.31052871576432656</v>
      </c>
      <c r="P16" s="38">
        <f t="shared" si="3"/>
        <v>1.5526435788216328</v>
      </c>
      <c r="Q16" s="57">
        <f t="shared" ca="1" si="4"/>
        <v>12.762456115435576</v>
      </c>
      <c r="R16" s="52"/>
      <c r="S16" s="1"/>
      <c r="U16" s="2"/>
    </row>
    <row r="17" spans="2:21" x14ac:dyDescent="0.25">
      <c r="B17" s="18">
        <v>6.5</v>
      </c>
      <c r="C17" s="16">
        <v>14.4</v>
      </c>
      <c r="D17" s="19">
        <v>13.5</v>
      </c>
      <c r="F17" s="3"/>
      <c r="L17" s="24">
        <v>50</v>
      </c>
      <c r="M17" s="25">
        <f t="shared" ca="1" si="2"/>
        <v>11.439455184534271</v>
      </c>
      <c r="N17" s="25">
        <f t="shared" si="0"/>
        <v>0.8963579458878006</v>
      </c>
      <c r="O17" s="38">
        <f t="shared" si="1"/>
        <v>0.20492598183277205</v>
      </c>
      <c r="P17" s="38">
        <f t="shared" si="3"/>
        <v>1.0246299091638602</v>
      </c>
      <c r="Q17" s="57">
        <f t="shared" ca="1" si="4"/>
        <v>12.464085093698131</v>
      </c>
      <c r="R17" s="52"/>
      <c r="S17" s="1"/>
      <c r="U17" s="2"/>
    </row>
    <row r="18" spans="2:21" x14ac:dyDescent="0.25">
      <c r="B18" s="18">
        <v>7.5</v>
      </c>
      <c r="C18" s="16">
        <v>14.2</v>
      </c>
      <c r="D18" s="19">
        <v>14</v>
      </c>
      <c r="F18" s="3"/>
      <c r="L18" s="24">
        <v>60</v>
      </c>
      <c r="M18" s="25">
        <f t="shared" ca="1" si="2"/>
        <v>11.669097832454598</v>
      </c>
      <c r="N18" s="25">
        <f t="shared" si="0"/>
        <v>1.0756295350653609</v>
      </c>
      <c r="O18" s="38">
        <f t="shared" si="1"/>
        <v>0.12821721273808173</v>
      </c>
      <c r="P18" s="38">
        <f t="shared" si="3"/>
        <v>0.64108606369040866</v>
      </c>
      <c r="Q18" s="57">
        <f t="shared" ca="1" si="4"/>
        <v>12.310183896145007</v>
      </c>
      <c r="R18" s="52"/>
      <c r="S18" s="1"/>
      <c r="U18" s="2"/>
    </row>
    <row r="19" spans="2:21" x14ac:dyDescent="0.25">
      <c r="B19" s="18">
        <v>8.5</v>
      </c>
      <c r="C19" s="16">
        <v>14.1</v>
      </c>
      <c r="D19" s="19">
        <v>14.2</v>
      </c>
      <c r="F19" s="3"/>
      <c r="L19" s="24">
        <v>70</v>
      </c>
      <c r="M19" s="25">
        <f t="shared" ca="1" si="2"/>
        <v>11.898740480374927</v>
      </c>
      <c r="N19" s="25">
        <f t="shared" si="0"/>
        <v>1.2549011242429209</v>
      </c>
      <c r="O19" s="38">
        <f t="shared" si="1"/>
        <v>7.5947734463975181E-2</v>
      </c>
      <c r="P19" s="38">
        <f t="shared" si="3"/>
        <v>0.3797386723198759</v>
      </c>
      <c r="Q19" s="57">
        <f t="shared" ca="1" si="4"/>
        <v>12.278479152694803</v>
      </c>
      <c r="R19" s="52"/>
      <c r="S19" s="1"/>
      <c r="U19" s="2"/>
    </row>
    <row r="20" spans="2:21" x14ac:dyDescent="0.25">
      <c r="B20" s="18">
        <v>9.5</v>
      </c>
      <c r="C20" s="16">
        <v>14.1</v>
      </c>
      <c r="D20" s="19">
        <v>14.5</v>
      </c>
      <c r="F20" s="3"/>
      <c r="L20" s="24">
        <v>80</v>
      </c>
      <c r="M20" s="25">
        <f t="shared" ca="1" si="2"/>
        <v>12.128383128295255</v>
      </c>
      <c r="N20" s="25">
        <f t="shared" si="0"/>
        <v>1.4341727134204809</v>
      </c>
      <c r="O20" s="38">
        <f t="shared" si="1"/>
        <v>4.2537136253022204E-2</v>
      </c>
      <c r="P20" s="38">
        <f t="shared" si="3"/>
        <v>0.212685681265111</v>
      </c>
      <c r="Q20" s="57">
        <f t="shared" ca="1" si="4"/>
        <v>12.341068809560365</v>
      </c>
      <c r="R20" s="52"/>
      <c r="S20" s="1"/>
      <c r="U20" s="2"/>
    </row>
    <row r="21" spans="2:21" x14ac:dyDescent="0.25">
      <c r="B21" s="18">
        <v>10.5</v>
      </c>
      <c r="C21" s="16">
        <v>14.1</v>
      </c>
      <c r="D21" s="19">
        <v>14.7</v>
      </c>
      <c r="F21" s="3"/>
      <c r="L21" s="24">
        <v>90</v>
      </c>
      <c r="M21" s="25">
        <f t="shared" ca="1" si="2"/>
        <v>12.358025776215584</v>
      </c>
      <c r="N21" s="25">
        <f t="shared" si="0"/>
        <v>1.6134443025980412</v>
      </c>
      <c r="O21" s="38">
        <f t="shared" si="1"/>
        <v>2.2503819844304464E-2</v>
      </c>
      <c r="P21" s="38">
        <f t="shared" si="3"/>
        <v>0.11251909922152233</v>
      </c>
      <c r="Q21" s="57">
        <f t="shared" ca="1" si="4"/>
        <v>12.470544875437106</v>
      </c>
      <c r="R21" s="52"/>
      <c r="S21" s="1"/>
      <c r="U21" s="2"/>
    </row>
    <row r="22" spans="2:21" x14ac:dyDescent="0.25">
      <c r="B22" s="18">
        <v>11.5</v>
      </c>
      <c r="C22" s="16">
        <v>14.1</v>
      </c>
      <c r="D22" s="19">
        <v>14.8</v>
      </c>
      <c r="F22" s="3"/>
      <c r="L22" s="24">
        <v>100</v>
      </c>
      <c r="M22" s="25">
        <f t="shared" ca="1" si="2"/>
        <v>12.587668424135911</v>
      </c>
      <c r="N22" s="25">
        <f t="shared" si="0"/>
        <v>1.7927158917756012</v>
      </c>
      <c r="O22" s="38">
        <f t="shared" si="1"/>
        <v>1.1235647510424123E-2</v>
      </c>
      <c r="P22" s="38">
        <f t="shared" si="3"/>
        <v>5.6178237552120612E-2</v>
      </c>
      <c r="Q22" s="57">
        <f t="shared" ca="1" si="4"/>
        <v>12.643846661688032</v>
      </c>
      <c r="R22" s="52"/>
      <c r="S22" s="1"/>
      <c r="U22" s="2"/>
    </row>
    <row r="23" spans="2:21" x14ac:dyDescent="0.25">
      <c r="B23" s="18">
        <v>12.5</v>
      </c>
      <c r="C23" s="16">
        <v>14.2</v>
      </c>
      <c r="D23" s="19">
        <v>14.7</v>
      </c>
      <c r="F23" s="3"/>
      <c r="L23" s="24">
        <v>110</v>
      </c>
      <c r="M23" s="25">
        <f t="shared" ca="1" si="2"/>
        <v>12.817311072056238</v>
      </c>
      <c r="N23" s="25">
        <f t="shared" si="0"/>
        <v>1.9719874809531615</v>
      </c>
      <c r="O23" s="38">
        <f t="shared" si="1"/>
        <v>5.290185565600969E-3</v>
      </c>
      <c r="P23" s="38">
        <f t="shared" si="3"/>
        <v>2.6450927828004844E-2</v>
      </c>
      <c r="Q23" s="57">
        <f t="shared" ca="1" si="4"/>
        <v>12.843761999884244</v>
      </c>
      <c r="R23" s="52"/>
      <c r="S23" s="1"/>
      <c r="U23" s="2"/>
    </row>
    <row r="24" spans="2:21" x14ac:dyDescent="0.25">
      <c r="B24" s="18">
        <v>13.5</v>
      </c>
      <c r="C24" s="16">
        <v>14.3</v>
      </c>
      <c r="D24" s="19">
        <v>14.6</v>
      </c>
      <c r="F24" s="3"/>
      <c r="L24" s="24">
        <v>120</v>
      </c>
      <c r="M24" s="25">
        <f t="shared" ca="1" si="2"/>
        <v>13.046953719976567</v>
      </c>
      <c r="N24" s="25">
        <f t="shared" si="0"/>
        <v>2.1512590701307217</v>
      </c>
      <c r="O24" s="38">
        <f t="shared" si="1"/>
        <v>2.347467699759115E-3</v>
      </c>
      <c r="P24" s="38">
        <f t="shared" si="3"/>
        <v>1.1737338498795574E-2</v>
      </c>
      <c r="Q24" s="57">
        <f t="shared" ca="1" si="4"/>
        <v>13.058691058475363</v>
      </c>
      <c r="R24" s="52"/>
      <c r="S24" s="1"/>
      <c r="U24" s="2"/>
    </row>
    <row r="25" spans="2:21" x14ac:dyDescent="0.25">
      <c r="B25" s="18">
        <v>14.5</v>
      </c>
      <c r="C25" s="16">
        <v>14.3</v>
      </c>
      <c r="D25" s="19">
        <v>14.5</v>
      </c>
      <c r="F25" s="3"/>
      <c r="L25" s="24">
        <v>130</v>
      </c>
      <c r="M25" s="25">
        <f t="shared" ca="1" si="2"/>
        <v>13.276596367896895</v>
      </c>
      <c r="N25" s="25">
        <f t="shared" si="0"/>
        <v>2.3305306593082817</v>
      </c>
      <c r="O25" s="38">
        <f t="shared" si="1"/>
        <v>9.8118081946617299E-4</v>
      </c>
      <c r="P25" s="38">
        <f t="shared" si="3"/>
        <v>4.9059040973308647E-3</v>
      </c>
      <c r="Q25" s="57">
        <f t="shared" ca="1" si="4"/>
        <v>13.281502271994226</v>
      </c>
      <c r="R25" s="52"/>
      <c r="S25" s="1"/>
      <c r="U25" s="2"/>
    </row>
    <row r="26" spans="2:21" x14ac:dyDescent="0.25">
      <c r="B26" s="18">
        <v>15.5</v>
      </c>
      <c r="C26" s="16">
        <v>14.3</v>
      </c>
      <c r="D26" s="19">
        <v>14.3</v>
      </c>
      <c r="F26" s="3"/>
      <c r="L26" s="24">
        <v>140</v>
      </c>
      <c r="M26" s="25">
        <f t="shared" ca="1" si="2"/>
        <v>13.506239015817222</v>
      </c>
      <c r="N26" s="25">
        <f t="shared" si="0"/>
        <v>2.5098022484858418</v>
      </c>
      <c r="O26" s="38">
        <f t="shared" si="1"/>
        <v>3.8611539481545678E-4</v>
      </c>
      <c r="P26" s="38">
        <f t="shared" si="3"/>
        <v>1.9305769740772839E-3</v>
      </c>
      <c r="Q26" s="57">
        <f t="shared" ca="1" si="4"/>
        <v>13.508169592791299</v>
      </c>
      <c r="R26" s="52"/>
      <c r="S26" s="1"/>
      <c r="U26" s="2"/>
    </row>
    <row r="27" spans="2:21" x14ac:dyDescent="0.25">
      <c r="B27" s="18">
        <v>16.5</v>
      </c>
      <c r="C27" s="16">
        <v>14.2</v>
      </c>
      <c r="D27" s="19">
        <v>14.2</v>
      </c>
      <c r="F27" s="3"/>
      <c r="L27" s="24">
        <v>150</v>
      </c>
      <c r="M27" s="25">
        <f t="shared" ca="1" si="2"/>
        <v>13.735881663737551</v>
      </c>
      <c r="N27" s="25">
        <f t="shared" si="0"/>
        <v>2.6890738376634018</v>
      </c>
      <c r="O27" s="38">
        <f t="shared" si="1"/>
        <v>1.4299783544717234E-4</v>
      </c>
      <c r="P27" s="38">
        <f t="shared" si="3"/>
        <v>7.149891772358617E-4</v>
      </c>
      <c r="Q27" s="57">
        <f t="shared" ca="1" si="4"/>
        <v>13.736596652914788</v>
      </c>
      <c r="R27" s="52"/>
      <c r="S27" s="1"/>
      <c r="U27" s="2"/>
    </row>
    <row r="28" spans="2:21" x14ac:dyDescent="0.25">
      <c r="B28" s="18">
        <v>17.5</v>
      </c>
      <c r="C28" s="16">
        <v>14.2</v>
      </c>
      <c r="D28" s="19">
        <v>14.1</v>
      </c>
      <c r="F28" s="3"/>
      <c r="L28" s="24">
        <v>160</v>
      </c>
      <c r="M28" s="25">
        <f t="shared" ca="1" si="2"/>
        <v>13.965524311657878</v>
      </c>
      <c r="N28" s="25">
        <f t="shared" si="0"/>
        <v>2.8683454268409618</v>
      </c>
      <c r="O28" s="38">
        <f t="shared" si="1"/>
        <v>4.9823581876720269E-5</v>
      </c>
      <c r="P28" s="38">
        <f t="shared" si="3"/>
        <v>2.4911790938360133E-4</v>
      </c>
      <c r="Q28" s="57">
        <f t="shared" ca="1" si="4"/>
        <v>13.965773429567262</v>
      </c>
      <c r="R28" s="52"/>
      <c r="S28" s="1"/>
      <c r="U28" s="2"/>
    </row>
    <row r="29" spans="2:21" x14ac:dyDescent="0.25">
      <c r="B29" s="18">
        <v>18.5</v>
      </c>
      <c r="C29" s="16">
        <v>14.1</v>
      </c>
      <c r="D29" s="19">
        <v>14</v>
      </c>
      <c r="F29" s="3"/>
      <c r="L29" s="24">
        <v>170</v>
      </c>
      <c r="M29" s="25">
        <f t="shared" ca="1" si="2"/>
        <v>14.195166959578208</v>
      </c>
      <c r="N29" s="25">
        <f t="shared" si="0"/>
        <v>3.0476170160185223</v>
      </c>
      <c r="O29" s="38">
        <f t="shared" si="1"/>
        <v>1.6326833896643831E-5</v>
      </c>
      <c r="P29" s="38">
        <f t="shared" si="3"/>
        <v>8.1634169483219151E-5</v>
      </c>
      <c r="Q29" s="57">
        <f t="shared" ca="1" si="4"/>
        <v>14.19524859374769</v>
      </c>
      <c r="R29" s="52"/>
      <c r="S29" s="1"/>
      <c r="U29" s="2"/>
    </row>
    <row r="30" spans="2:21" x14ac:dyDescent="0.25">
      <c r="B30" s="18">
        <v>19.5</v>
      </c>
      <c r="C30" s="16">
        <v>14</v>
      </c>
      <c r="D30" s="19">
        <v>13.9</v>
      </c>
      <c r="F30" s="3"/>
      <c r="L30" s="24">
        <v>180</v>
      </c>
      <c r="M30" s="25">
        <f t="shared" ca="1" si="2"/>
        <v>14.424809607498535</v>
      </c>
      <c r="N30" s="25">
        <f t="shared" si="0"/>
        <v>3.2268886051960823</v>
      </c>
      <c r="O30" s="38">
        <f t="shared" si="1"/>
        <v>5.0305501316638852E-6</v>
      </c>
      <c r="P30" s="38">
        <f t="shared" si="3"/>
        <v>2.5152750658319425E-5</v>
      </c>
      <c r="Q30" s="57">
        <f t="shared" ca="1" si="4"/>
        <v>14.424834760249194</v>
      </c>
      <c r="R30" s="52"/>
      <c r="S30" s="1"/>
      <c r="U30" s="2"/>
    </row>
    <row r="31" spans="2:21" x14ac:dyDescent="0.25">
      <c r="B31" s="18">
        <v>21.5</v>
      </c>
      <c r="C31" s="16">
        <v>13.8</v>
      </c>
      <c r="D31" s="19">
        <v>13.8</v>
      </c>
      <c r="F31" s="3"/>
      <c r="L31" s="24">
        <v>190</v>
      </c>
      <c r="M31" s="25">
        <f t="shared" ca="1" si="2"/>
        <v>14.654452255418864</v>
      </c>
      <c r="N31" s="25">
        <f t="shared" si="0"/>
        <v>3.4061601943736424</v>
      </c>
      <c r="O31" s="38">
        <f t="shared" si="1"/>
        <v>1.4570499018353979E-6</v>
      </c>
      <c r="P31" s="38">
        <f t="shared" si="3"/>
        <v>7.2852495091769901E-6</v>
      </c>
      <c r="Q31" s="57">
        <f t="shared" ca="1" si="4"/>
        <v>14.654459540668373</v>
      </c>
      <c r="R31" s="52"/>
      <c r="S31" s="1"/>
      <c r="U31" s="2"/>
    </row>
    <row r="32" spans="2:21" x14ac:dyDescent="0.25">
      <c r="B32" s="18">
        <v>24.5</v>
      </c>
      <c r="C32" s="16">
        <v>13.6</v>
      </c>
      <c r="D32" s="19">
        <v>13.6</v>
      </c>
      <c r="F32" s="3"/>
      <c r="L32" s="24">
        <v>200</v>
      </c>
      <c r="M32" s="25">
        <f t="shared" ca="1" si="2"/>
        <v>14.884094903339191</v>
      </c>
      <c r="N32" s="25">
        <f t="shared" si="0"/>
        <v>3.5854317835512024</v>
      </c>
      <c r="O32" s="38">
        <f t="shared" si="1"/>
        <v>3.9663380171680427E-7</v>
      </c>
      <c r="P32" s="38">
        <f t="shared" si="3"/>
        <v>1.9831690085840213E-6</v>
      </c>
      <c r="Q32" s="57">
        <f t="shared" ca="1" si="4"/>
        <v>14.8840968865082</v>
      </c>
      <c r="R32" s="52"/>
      <c r="S32" s="1"/>
      <c r="U32" s="2"/>
    </row>
    <row r="33" spans="2:21" x14ac:dyDescent="0.25">
      <c r="B33" s="18">
        <v>27</v>
      </c>
      <c r="C33" s="16">
        <v>13.5</v>
      </c>
      <c r="D33" s="19">
        <v>13.4</v>
      </c>
      <c r="F33" s="3"/>
      <c r="L33" s="24">
        <v>210</v>
      </c>
      <c r="M33" s="25">
        <f t="shared" ca="1" si="2"/>
        <v>15.113737551259518</v>
      </c>
      <c r="N33" s="25">
        <f t="shared" si="0"/>
        <v>3.7647033727287629</v>
      </c>
      <c r="O33" s="38">
        <f t="shared" si="1"/>
        <v>1.0145711725600792E-7</v>
      </c>
      <c r="P33" s="38">
        <f t="shared" si="3"/>
        <v>5.0728558628003959E-7</v>
      </c>
      <c r="Q33" s="57">
        <f t="shared" ca="1" si="4"/>
        <v>15.113738058545104</v>
      </c>
      <c r="R33" s="52"/>
      <c r="S33" s="1"/>
      <c r="U33" s="2"/>
    </row>
    <row r="34" spans="2:21" x14ac:dyDescent="0.25">
      <c r="B34" s="18">
        <v>29.5</v>
      </c>
      <c r="C34" s="16">
        <v>13.3</v>
      </c>
      <c r="D34" s="19">
        <v>13.3</v>
      </c>
      <c r="F34" s="3"/>
      <c r="L34" s="24">
        <v>220</v>
      </c>
      <c r="M34" s="25">
        <f t="shared" ca="1" si="2"/>
        <v>15.343380199179848</v>
      </c>
      <c r="N34" s="25">
        <f t="shared" si="0"/>
        <v>3.9439749619063229</v>
      </c>
      <c r="O34" s="38">
        <f t="shared" si="1"/>
        <v>2.4382753879849159E-8</v>
      </c>
      <c r="P34" s="38">
        <f t="shared" si="3"/>
        <v>1.219137693992458E-7</v>
      </c>
      <c r="Q34" s="57">
        <f t="shared" ca="1" si="4"/>
        <v>15.343380321093617</v>
      </c>
      <c r="R34" s="52"/>
      <c r="S34" s="1"/>
      <c r="U34" s="2"/>
    </row>
    <row r="35" spans="2:21" x14ac:dyDescent="0.25">
      <c r="B35" s="18">
        <v>32</v>
      </c>
      <c r="C35" s="16">
        <v>13.2</v>
      </c>
      <c r="D35" s="19">
        <v>13.2</v>
      </c>
      <c r="F35" s="3"/>
      <c r="L35" s="24">
        <v>230</v>
      </c>
      <c r="M35" s="25">
        <f t="shared" ca="1" si="2"/>
        <v>15.573022847100175</v>
      </c>
      <c r="N35" s="25">
        <f t="shared" si="0"/>
        <v>4.1232465510838825</v>
      </c>
      <c r="O35" s="38">
        <f t="shared" si="1"/>
        <v>5.5046278560615522E-9</v>
      </c>
      <c r="P35" s="38">
        <f t="shared" si="3"/>
        <v>2.7523139280307762E-8</v>
      </c>
      <c r="Q35" s="57">
        <f t="shared" ca="1" si="4"/>
        <v>15.573022874623314</v>
      </c>
      <c r="R35" s="52"/>
      <c r="S35" s="1"/>
      <c r="U35" s="2"/>
    </row>
    <row r="36" spans="2:21" x14ac:dyDescent="0.25">
      <c r="B36" s="18">
        <v>34.5</v>
      </c>
      <c r="C36" s="16">
        <v>13.1</v>
      </c>
      <c r="D36" s="19">
        <v>13</v>
      </c>
      <c r="F36" s="3"/>
      <c r="L36" s="24">
        <v>240</v>
      </c>
      <c r="M36" s="25">
        <f t="shared" ca="1" si="2"/>
        <v>15.802665495020502</v>
      </c>
      <c r="N36" s="25">
        <f t="shared" si="0"/>
        <v>4.3025181402614434</v>
      </c>
      <c r="O36" s="38">
        <f t="shared" si="1"/>
        <v>1.1672456137440103E-9</v>
      </c>
      <c r="P36" s="38">
        <f t="shared" si="3"/>
        <v>5.836228068720051E-9</v>
      </c>
      <c r="Q36" s="57">
        <f t="shared" ca="1" si="4"/>
        <v>15.80266550085673</v>
      </c>
      <c r="R36" s="52"/>
      <c r="S36" s="1"/>
      <c r="U36" s="2"/>
    </row>
    <row r="37" spans="2:21" x14ac:dyDescent="0.25">
      <c r="B37" s="18">
        <v>37</v>
      </c>
      <c r="C37" s="16">
        <v>12.9</v>
      </c>
      <c r="D37" s="19">
        <v>12.9</v>
      </c>
      <c r="F37" s="3"/>
      <c r="L37" s="24">
        <v>250</v>
      </c>
      <c r="M37" s="25">
        <f t="shared" ca="1" si="2"/>
        <v>16.032308142940831</v>
      </c>
      <c r="N37" s="25">
        <f t="shared" si="0"/>
        <v>4.4817897294390034</v>
      </c>
      <c r="O37" s="38">
        <f t="shared" si="1"/>
        <v>2.3245315260461039E-10</v>
      </c>
      <c r="P37" s="38">
        <f t="shared" si="3"/>
        <v>1.162265763023052E-9</v>
      </c>
      <c r="Q37" s="57">
        <f t="shared" ca="1" si="4"/>
        <v>16.032308144103098</v>
      </c>
      <c r="R37" s="52"/>
      <c r="S37" s="1"/>
      <c r="U37" s="2"/>
    </row>
    <row r="38" spans="2:21" x14ac:dyDescent="0.25">
      <c r="B38" s="18">
        <v>39.5</v>
      </c>
      <c r="C38" s="16">
        <v>12.8</v>
      </c>
      <c r="D38" s="19">
        <v>12.8</v>
      </c>
      <c r="F38" s="3"/>
      <c r="L38" s="24">
        <v>260</v>
      </c>
      <c r="M38" s="25">
        <f t="shared" ca="1" si="2"/>
        <v>16.261950790861157</v>
      </c>
      <c r="N38" s="25">
        <f t="shared" si="0"/>
        <v>4.6610613186165635</v>
      </c>
      <c r="O38" s="38">
        <f t="shared" si="1"/>
        <v>4.3471272103506057E-11</v>
      </c>
      <c r="P38" s="38">
        <f t="shared" si="3"/>
        <v>2.1735636051753029E-10</v>
      </c>
      <c r="Q38" s="57">
        <f t="shared" ca="1" si="4"/>
        <v>16.261950791078512</v>
      </c>
      <c r="R38" s="52"/>
      <c r="S38" s="1"/>
      <c r="U38" s="2"/>
    </row>
    <row r="39" spans="2:21" x14ac:dyDescent="0.25">
      <c r="B39" s="18">
        <v>44.5</v>
      </c>
      <c r="C39" s="16">
        <v>12.7</v>
      </c>
      <c r="D39" s="19">
        <v>12.6</v>
      </c>
      <c r="F39" s="3"/>
      <c r="L39" s="24">
        <v>270</v>
      </c>
      <c r="M39" s="25">
        <f t="shared" ca="1" si="2"/>
        <v>16.491593438781486</v>
      </c>
      <c r="N39" s="25">
        <f t="shared" si="0"/>
        <v>4.8403329077941235</v>
      </c>
      <c r="O39" s="38">
        <f t="shared" si="1"/>
        <v>7.6334728345629262E-12</v>
      </c>
      <c r="P39" s="38">
        <f t="shared" si="3"/>
        <v>3.8167364172814631E-11</v>
      </c>
      <c r="Q39" s="57">
        <f t="shared" ca="1" si="4"/>
        <v>16.491593438819653</v>
      </c>
      <c r="R39" s="52"/>
      <c r="S39" s="1"/>
      <c r="U39" s="2"/>
    </row>
    <row r="40" spans="2:21" x14ac:dyDescent="0.25">
      <c r="B40" s="18">
        <v>49.5</v>
      </c>
      <c r="C40" s="16">
        <v>12.5</v>
      </c>
      <c r="D40" s="19">
        <v>12.5</v>
      </c>
      <c r="F40" s="3"/>
      <c r="L40" s="24">
        <v>280</v>
      </c>
      <c r="M40" s="25">
        <f t="shared" ca="1" si="2"/>
        <v>16.721236086701815</v>
      </c>
      <c r="N40" s="25">
        <f t="shared" si="0"/>
        <v>5.0196044969716835</v>
      </c>
      <c r="O40" s="38">
        <f t="shared" si="1"/>
        <v>1.2585136136321069E-12</v>
      </c>
      <c r="P40" s="38">
        <f t="shared" si="3"/>
        <v>6.2925680681605341E-12</v>
      </c>
      <c r="Q40" s="57">
        <f t="shared" ca="1" si="4"/>
        <v>16.721236086708107</v>
      </c>
      <c r="R40" s="52"/>
      <c r="S40" s="1"/>
      <c r="U40" s="2"/>
    </row>
    <row r="41" spans="2:21" x14ac:dyDescent="0.25">
      <c r="B41" s="18">
        <v>54.5</v>
      </c>
      <c r="C41" s="16">
        <v>12.4</v>
      </c>
      <c r="D41" s="19">
        <v>12.4</v>
      </c>
      <c r="F41" s="3"/>
      <c r="L41" s="24">
        <v>290</v>
      </c>
      <c r="M41" s="25">
        <f t="shared" ca="1" si="2"/>
        <v>16.950878734622144</v>
      </c>
      <c r="N41" s="25">
        <f t="shared" si="0"/>
        <v>5.1988760861492436</v>
      </c>
      <c r="O41" s="38">
        <f t="shared" si="1"/>
        <v>1.9479420400296536E-13</v>
      </c>
      <c r="P41" s="38">
        <f t="shared" si="3"/>
        <v>9.7397102001482673E-13</v>
      </c>
      <c r="Q41" s="57">
        <f t="shared" ca="1" si="4"/>
        <v>16.950878734623117</v>
      </c>
      <c r="R41" s="52"/>
      <c r="S41" s="1"/>
      <c r="U41" s="2"/>
    </row>
    <row r="42" spans="2:21" x14ac:dyDescent="0.25">
      <c r="B42" s="18">
        <v>59.5</v>
      </c>
      <c r="C42" s="16">
        <v>12.4</v>
      </c>
      <c r="D42" s="19">
        <v>12.4</v>
      </c>
      <c r="F42" s="3"/>
      <c r="L42" s="26">
        <v>300</v>
      </c>
      <c r="M42" s="27">
        <f t="shared" ca="1" si="2"/>
        <v>17.180521382542469</v>
      </c>
      <c r="N42" s="27">
        <f t="shared" si="0"/>
        <v>5.3781476753268036</v>
      </c>
      <c r="O42" s="41">
        <f t="shared" si="1"/>
        <v>2.8303876661067508E-14</v>
      </c>
      <c r="P42" s="41">
        <f t="shared" si="3"/>
        <v>1.4151938330533754E-13</v>
      </c>
      <c r="Q42" s="58">
        <f t="shared" ca="1" si="4"/>
        <v>17.180521382542612</v>
      </c>
      <c r="R42" s="52"/>
      <c r="S42" s="1"/>
    </row>
    <row r="43" spans="2:21" x14ac:dyDescent="0.25">
      <c r="B43" s="18">
        <v>64.5</v>
      </c>
      <c r="C43" s="16">
        <v>12.3</v>
      </c>
      <c r="D43" s="19">
        <v>12.3</v>
      </c>
      <c r="F43" s="3"/>
      <c r="M43" s="25"/>
      <c r="N43" s="38"/>
      <c r="O43" s="38"/>
    </row>
    <row r="44" spans="2:21" x14ac:dyDescent="0.25">
      <c r="B44" s="18">
        <v>69.5</v>
      </c>
      <c r="C44" s="16">
        <v>12.3</v>
      </c>
      <c r="D44" s="19">
        <v>12.3</v>
      </c>
      <c r="F44" s="3"/>
      <c r="M44" s="25"/>
      <c r="N44" s="38"/>
      <c r="O44" s="38"/>
    </row>
    <row r="45" spans="2:21" x14ac:dyDescent="0.25">
      <c r="B45" s="18">
        <v>74.5</v>
      </c>
      <c r="C45" s="16">
        <v>12.3</v>
      </c>
      <c r="D45" s="19">
        <v>12.3</v>
      </c>
      <c r="M45" s="25"/>
      <c r="N45" s="38"/>
      <c r="O45" s="38"/>
    </row>
    <row r="46" spans="2:21" x14ac:dyDescent="0.25">
      <c r="B46" s="18">
        <v>79.5</v>
      </c>
      <c r="C46" s="16">
        <v>12.3</v>
      </c>
      <c r="D46" s="19">
        <v>12.3</v>
      </c>
    </row>
    <row r="47" spans="2:21" x14ac:dyDescent="0.25">
      <c r="B47" s="18">
        <v>84.5</v>
      </c>
      <c r="C47" s="16">
        <v>12.4</v>
      </c>
      <c r="D47" s="19">
        <v>12.3</v>
      </c>
    </row>
    <row r="48" spans="2:21" x14ac:dyDescent="0.25">
      <c r="B48" s="18">
        <v>89.5</v>
      </c>
      <c r="C48" s="16">
        <v>12.4</v>
      </c>
      <c r="D48" s="19">
        <v>12.4</v>
      </c>
    </row>
    <row r="49" spans="2:4" x14ac:dyDescent="0.25">
      <c r="B49" s="18">
        <v>94.5</v>
      </c>
      <c r="C49" s="16">
        <v>12.5</v>
      </c>
      <c r="D49" s="19">
        <v>12.4</v>
      </c>
    </row>
    <row r="50" spans="2:4" x14ac:dyDescent="0.25">
      <c r="B50" s="18">
        <v>99.5</v>
      </c>
      <c r="C50" s="16">
        <v>12.6</v>
      </c>
      <c r="D50" s="19">
        <v>12.5</v>
      </c>
    </row>
    <row r="51" spans="2:4" x14ac:dyDescent="0.25">
      <c r="B51" s="18">
        <v>104.5</v>
      </c>
      <c r="C51" s="16">
        <v>12.7</v>
      </c>
      <c r="D51" s="19">
        <v>12.7</v>
      </c>
    </row>
    <row r="52" spans="2:4" x14ac:dyDescent="0.25">
      <c r="B52" s="18">
        <v>109.5</v>
      </c>
      <c r="C52" s="16">
        <v>12.8</v>
      </c>
      <c r="D52" s="19">
        <v>12.8</v>
      </c>
    </row>
    <row r="53" spans="2:4" x14ac:dyDescent="0.25">
      <c r="B53" s="18">
        <v>114.5</v>
      </c>
      <c r="C53" s="16">
        <v>12.9</v>
      </c>
      <c r="D53" s="19">
        <v>12.9</v>
      </c>
    </row>
    <row r="54" spans="2:4" x14ac:dyDescent="0.25">
      <c r="B54" s="18">
        <v>120.5</v>
      </c>
      <c r="C54" s="16">
        <v>13</v>
      </c>
      <c r="D54" s="19">
        <v>13</v>
      </c>
    </row>
    <row r="55" spans="2:4" x14ac:dyDescent="0.25">
      <c r="B55" s="18">
        <v>124.5</v>
      </c>
      <c r="C55" s="16">
        <v>13.2</v>
      </c>
      <c r="D55" s="19">
        <v>13.1</v>
      </c>
    </row>
    <row r="56" spans="2:4" x14ac:dyDescent="0.25">
      <c r="B56" s="18">
        <v>129.5</v>
      </c>
      <c r="C56" s="16">
        <v>13.3</v>
      </c>
      <c r="D56" s="19">
        <v>13.2</v>
      </c>
    </row>
    <row r="57" spans="2:4" x14ac:dyDescent="0.25">
      <c r="B57" s="18">
        <v>134.5</v>
      </c>
      <c r="C57" s="16">
        <v>13.4</v>
      </c>
      <c r="D57" s="19">
        <v>13.3</v>
      </c>
    </row>
    <row r="58" spans="2:4" x14ac:dyDescent="0.25">
      <c r="B58" s="18">
        <v>139.5</v>
      </c>
      <c r="C58" s="16">
        <v>13.5</v>
      </c>
      <c r="D58" s="19">
        <v>13.4</v>
      </c>
    </row>
    <row r="59" spans="2:4" x14ac:dyDescent="0.25">
      <c r="B59" s="18">
        <v>144.5</v>
      </c>
      <c r="C59" s="16">
        <v>13.6</v>
      </c>
      <c r="D59" s="19">
        <v>13.6</v>
      </c>
    </row>
    <row r="60" spans="2:4" x14ac:dyDescent="0.25">
      <c r="B60" s="20">
        <v>149.5</v>
      </c>
      <c r="C60" s="21">
        <v>13.7</v>
      </c>
      <c r="D60" s="22">
        <v>13.7</v>
      </c>
    </row>
  </sheetData>
  <mergeCells count="2">
    <mergeCell ref="B9:D9"/>
    <mergeCell ref="F1:H1"/>
  </mergeCells>
  <pageMargins left="0.7" right="0.7" top="0.78740157499999996" bottom="0.78740157499999996" header="0.3" footer="0.3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readme</vt:lpstr>
      <vt:lpstr>Temporal_surface_signal</vt:lpstr>
      <vt:lpstr>Temporal_surface_signal!Druckbereich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Fuchsluger, Martin</dc:creator>
  <cp:lastModifiedBy>Fuchsluger, Martin</cp:lastModifiedBy>
  <cp:lastPrinted>2018-05-08T12:48:55Z</cp:lastPrinted>
  <dcterms:created xsi:type="dcterms:W3CDTF">2018-04-18T09:03:31Z</dcterms:created>
  <dcterms:modified xsi:type="dcterms:W3CDTF">2018-05-09T14:40:48Z</dcterms:modified>
</cp:coreProperties>
</file>