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Wspólne\Miasto Stołeczne Warszawa\Sprawdzone\175.12.17 ang\"/>
    </mc:Choice>
  </mc:AlternateContent>
  <bookViews>
    <workbookView xWindow="0" yWindow="0" windowWidth="12000" windowHeight="7680"/>
  </bookViews>
  <sheets>
    <sheet name="Przegląd" sheetId="1" r:id="rId1"/>
    <sheet name="Koszty początkowe" sheetId="2" r:id="rId2"/>
    <sheet name="Koszty bieżące" sheetId="3" r:id="rId3"/>
    <sheet name="Przychody" sheetId="4" r:id="rId4"/>
  </sheets>
  <definedNames>
    <definedName name="admission_revenue">Przychody!$D$4</definedName>
    <definedName name="cooperation_revenue">Przychody!$D$21</definedName>
    <definedName name="funding_revenue">Przychody!$D$26</definedName>
    <definedName name="infrastructure_cost">'Koszty bieżące'!$D$25</definedName>
    <definedName name="initial_activities_cost">'Koszty początkowe'!$E$21</definedName>
    <definedName name="initial_cost">'Koszty początkowe'!$E$21</definedName>
    <definedName name="initial_equipment_cost">'Koszty początkowe'!$E$4</definedName>
    <definedName name="initial_infrastructure_cost">'Koszty początkowe'!$E$13</definedName>
    <definedName name="legal_cost">'Koszty bieżące'!$D$4</definedName>
    <definedName name="marketing_cost">'Koszty bieżące'!$D$17</definedName>
    <definedName name="maschinen">'Koszty początkowe'!$A$4</definedName>
    <definedName name="maschinen_betrag">'Koszty początkowe'!$E$4</definedName>
    <definedName name="maschinene_betrag">'Koszty początkowe'!$E$13</definedName>
    <definedName name="material">'Koszty początkowe'!$A$21</definedName>
    <definedName name="material_betrag">'Koszty początkowe'!$E$21</definedName>
    <definedName name="material_cost">'Koszty bieżące'!$D$9</definedName>
    <definedName name="mobiliar">'Koszty początkowe'!$A$13</definedName>
    <definedName name="mobiliar_betrag">'Koszty początkowe'!$E$13</definedName>
    <definedName name="personnel_cost">'Koszty bieżące'!$D$37</definedName>
    <definedName name="project_revenue">Przychody!$D$13</definedName>
    <definedName name="rental_cost">'Koszty bieżące'!$D$33</definedName>
    <definedName name="Verwaltungskosten">'Koszty bieżące'!$A$4</definedName>
    <definedName name="Verwaltungskosten_betrag">'Koszty bieżące'!$D$45</definedName>
  </definedNames>
  <calcPr calcId="152511"/>
</workbook>
</file>

<file path=xl/calcChain.xml><?xml version="1.0" encoding="utf-8"?>
<calcChain xmlns="http://schemas.openxmlformats.org/spreadsheetml/2006/main">
  <c r="F7" i="2" l="1"/>
  <c r="D32" i="4" l="1"/>
  <c r="D31" i="4"/>
  <c r="D30" i="4"/>
  <c r="D29" i="4"/>
  <c r="D28" i="4"/>
  <c r="D26" i="4" s="1"/>
  <c r="D24" i="4"/>
  <c r="D23" i="4"/>
  <c r="D21" i="4"/>
  <c r="D19" i="4"/>
  <c r="D18" i="4"/>
  <c r="D17" i="4"/>
  <c r="D16" i="4"/>
  <c r="D15" i="4"/>
  <c r="D13" i="4"/>
  <c r="D11" i="4"/>
  <c r="D10" i="4"/>
  <c r="D9" i="4"/>
  <c r="D8" i="4"/>
  <c r="D7" i="4"/>
  <c r="D6" i="4"/>
  <c r="D4" i="4" s="1"/>
  <c r="B20" i="1" s="1"/>
  <c r="D43" i="3"/>
  <c r="D42" i="3"/>
  <c r="D41" i="3"/>
  <c r="D40" i="3"/>
  <c r="D39" i="3"/>
  <c r="D37" i="3" s="1"/>
  <c r="D35" i="3"/>
  <c r="D33" i="3" s="1"/>
  <c r="B16" i="1" s="1"/>
  <c r="D31" i="3"/>
  <c r="D30" i="3"/>
  <c r="D29" i="3"/>
  <c r="D28" i="3"/>
  <c r="D27" i="3"/>
  <c r="D25" i="3"/>
  <c r="D23" i="3"/>
  <c r="D22" i="3"/>
  <c r="D21" i="3"/>
  <c r="D20" i="3"/>
  <c r="D19" i="3"/>
  <c r="D17" i="3"/>
  <c r="D15" i="3"/>
  <c r="D14" i="3"/>
  <c r="D13" i="3"/>
  <c r="D12" i="3"/>
  <c r="D11" i="3"/>
  <c r="D9" i="3"/>
  <c r="D7" i="3"/>
  <c r="D6" i="3"/>
  <c r="D4" i="3" s="1"/>
  <c r="B11" i="1" s="1"/>
  <c r="E31" i="2"/>
  <c r="F31" i="2" s="1"/>
  <c r="E30" i="2"/>
  <c r="F30" i="2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1" i="2"/>
  <c r="E34" i="2" s="1"/>
  <c r="E19" i="2"/>
  <c r="F19" i="2" s="1"/>
  <c r="E18" i="2"/>
  <c r="F18" i="2" s="1"/>
  <c r="E17" i="2"/>
  <c r="F17" i="2" s="1"/>
  <c r="E16" i="2"/>
  <c r="F16" i="2" s="1"/>
  <c r="E15" i="2"/>
  <c r="F15" i="2" s="1"/>
  <c r="E13" i="2"/>
  <c r="E11" i="2"/>
  <c r="F11" i="2" s="1"/>
  <c r="E10" i="2"/>
  <c r="F10" i="2" s="1"/>
  <c r="E9" i="2"/>
  <c r="F9" i="2" s="1"/>
  <c r="E8" i="2"/>
  <c r="F8" i="2" s="1"/>
  <c r="E7" i="2"/>
  <c r="E6" i="2"/>
  <c r="F6" i="2" s="1"/>
  <c r="E4" i="2"/>
  <c r="A1" i="2"/>
  <c r="C23" i="1"/>
  <c r="C22" i="1"/>
  <c r="B22" i="1"/>
  <c r="C21" i="1"/>
  <c r="B21" i="1"/>
  <c r="C20" i="1"/>
  <c r="C17" i="1"/>
  <c r="C16" i="1"/>
  <c r="C15" i="1"/>
  <c r="B15" i="1"/>
  <c r="C14" i="1"/>
  <c r="B14" i="1"/>
  <c r="C12" i="1"/>
  <c r="B12" i="1"/>
  <c r="B13" i="1" s="1"/>
  <c r="C11" i="1"/>
  <c r="C7" i="1"/>
  <c r="B7" i="1"/>
  <c r="C6" i="1"/>
  <c r="B6" i="1"/>
  <c r="C5" i="1"/>
  <c r="B5" i="1"/>
  <c r="B4" i="1"/>
  <c r="F4" i="2" l="1"/>
  <c r="F13" i="2"/>
  <c r="F34" i="2" s="1"/>
  <c r="F21" i="2"/>
  <c r="B17" i="1"/>
  <c r="B10" i="1" s="1"/>
  <c r="D45" i="3"/>
  <c r="D34" i="4"/>
  <c r="B23" i="1"/>
  <c r="B19" i="1" s="1"/>
  <c r="B26" i="1" l="1"/>
  <c r="B28" i="1" s="1"/>
</calcChain>
</file>

<file path=xl/sharedStrings.xml><?xml version="1.0" encoding="utf-8"?>
<sst xmlns="http://schemas.openxmlformats.org/spreadsheetml/2006/main" count="153" uniqueCount="148">
  <si>
    <r>
      <rPr>
        <u/>
        <sz val="12"/>
        <color rgb="FF0000FF"/>
        <rFont val="Calibri"/>
      </rPr>
      <t>&lt; wstecz</t>
    </r>
  </si>
  <si>
    <r>
      <rPr>
        <sz val="18"/>
        <color rgb="FF000000"/>
        <rFont val="Calibri"/>
      </rPr>
      <t>Koszty bieżące</t>
    </r>
  </si>
  <si>
    <r>
      <rPr>
        <sz val="18"/>
        <color rgb="FF000000"/>
        <rFont val="Calibri"/>
      </rPr>
      <t>Koszty początkowe</t>
    </r>
  </si>
  <si>
    <r>
      <rPr>
        <b/>
        <sz val="18"/>
        <color rgb="FF006100"/>
        <rFont val="Calibri"/>
      </rPr>
      <t>Koszty sprzętu</t>
    </r>
  </si>
  <si>
    <r>
      <rPr>
        <sz val="18"/>
        <color rgb="FF000000"/>
        <rFont val="Calibri"/>
      </rPr>
      <t>Koszty początkowe</t>
    </r>
  </si>
  <si>
    <r>
      <rPr>
        <sz val="12"/>
        <color rgb="FF000000"/>
        <rFont val="Calibri"/>
      </rPr>
      <t>Koszty sprzętu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</si>
  <si>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</si>
  <si>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Koszt jednostkowy</t>
    </r>
  </si>
  <si>
    <r>
      <rPr>
        <sz val="12"/>
        <color rgb="FF000000"/>
        <rFont val="Calibri"/>
      </rPr>
      <t>Koszty infrastruktury</t>
    </r>
  </si>
  <si>
    <r>
      <rPr>
        <b/>
        <sz val="10"/>
        <color rgb="FF000000"/>
        <rFont val="Arial"/>
      </rPr>
      <t>Ilość</t>
    </r>
  </si>
  <si>
    <r>
      <rPr>
        <sz val="12"/>
        <color rgb="FF000000"/>
        <rFont val="Calibri"/>
      </rPr>
      <t>Koszty rozpoczęcia działań</t>
    </r>
  </si>
  <si>
    <r>
      <rPr>
        <b/>
        <sz val="10"/>
        <color rgb="FF000000"/>
        <rFont val="Arial"/>
      </rPr>
      <t>Okres amortyzacji</t>
    </r>
  </si>
  <si>
    <r>
      <rPr>
        <b/>
        <sz val="10"/>
        <color rgb="FF000000"/>
        <rFont val="Arial"/>
      </rPr>
      <t>Razem</t>
    </r>
  </si>
  <si>
    <r>
      <rPr>
        <sz val="18"/>
        <color rgb="FF000000"/>
        <rFont val="Calibri"/>
      </rPr>
      <t>Koszty bieżące rocznie</t>
    </r>
  </si>
  <si>
    <r>
      <rPr>
        <b/>
        <sz val="10"/>
        <color rgb="FF000000"/>
        <rFont val="Arial"/>
      </rPr>
      <t>amortyzacja</t>
    </r>
  </si>
  <si>
    <r>
      <rPr>
        <sz val="10"/>
        <color rgb="FF000000"/>
        <rFont val="Arial"/>
      </rPr>
      <t>Ubezpieczenie odpowiedzialności cywilnej</t>
    </r>
  </si>
  <si>
    <r>
      <rPr>
        <sz val="10"/>
        <color rgb="FF000000"/>
        <rFont val="Arial"/>
      </rPr>
      <t>Maszyny do szycia</t>
    </r>
  </si>
  <si>
    <r>
      <rPr>
        <sz val="12"/>
        <color rgb="FF000000"/>
        <rFont val="Calibri"/>
      </rPr>
      <t>Koszty obsługi prawnej</t>
    </r>
  </si>
  <si>
    <r>
      <rPr>
        <sz val="12"/>
        <color rgb="FF000000"/>
        <rFont val="Calibri"/>
      </rPr>
      <t>Koszty materiałów</t>
    </r>
  </si>
  <si>
    <r>
      <rPr>
        <sz val="10"/>
        <color rgb="FF000000"/>
        <rFont val="Arial"/>
      </rPr>
      <t>Konsultacje prawne</t>
    </r>
  </si>
  <si>
    <r>
      <rPr>
        <sz val="10"/>
        <color rgb="FF000000"/>
        <rFont val="Arial"/>
      </rPr>
      <t>Routery internetowe</t>
    </r>
  </si>
  <si>
    <r>
      <rPr>
        <sz val="12"/>
        <color rgb="FF000000"/>
        <rFont val="Calibri"/>
      </rPr>
      <t>Konserwacja</t>
    </r>
  </si>
  <si>
    <r>
      <rPr>
        <sz val="10"/>
        <color rgb="FF000000"/>
        <rFont val="Arial"/>
      </rPr>
      <t>Sprzęt nagłaśniający</t>
    </r>
  </si>
  <si>
    <r>
      <rPr>
        <b/>
        <sz val="11"/>
        <color rgb="FFFFFFFF"/>
        <rFont val="Arial"/>
      </rPr>
      <t>Koszty materiałów</t>
    </r>
  </si>
  <si>
    <r>
      <rPr>
        <sz val="12"/>
        <color rgb="FF000000"/>
        <rFont val="Calibri"/>
      </rPr>
      <t>5% kosztów sprzętu i infrastruktury</t>
    </r>
  </si>
  <si>
    <r>
      <rPr>
        <sz val="12"/>
        <color rgb="FF000000"/>
        <rFont val="Calibri"/>
      </rPr>
      <t>Marketing</t>
    </r>
  </si>
  <si>
    <r>
      <rPr>
        <sz val="10"/>
        <color rgb="FF000000"/>
        <rFont val="Arial"/>
      </rPr>
      <t>Napoje</t>
    </r>
  </si>
  <si>
    <r>
      <rPr>
        <sz val="10"/>
        <color rgb="FF000000"/>
        <rFont val="Arial"/>
      </rPr>
      <t>Kable, przedłużacze...</t>
    </r>
  </si>
  <si>
    <r>
      <rPr>
        <sz val="12"/>
        <color rgb="FF000000"/>
        <rFont val="Calibri"/>
      </rPr>
      <t>Koszty infrastruktury obiektu</t>
    </r>
  </si>
  <si>
    <r>
      <rPr>
        <b/>
        <sz val="11"/>
        <color rgb="FFFFFFFF"/>
        <rFont val="Arial"/>
      </rPr>
      <t>Koszty marketingu</t>
    </r>
  </si>
  <si>
    <r>
      <rPr>
        <sz val="12"/>
        <color rgb="FF000000"/>
        <rFont val="Calibri"/>
      </rPr>
      <t>Koszty wynajmu</t>
    </r>
  </si>
  <si>
    <r>
      <rPr>
        <sz val="10"/>
        <color rgb="FF000000"/>
        <rFont val="Arial"/>
      </rPr>
      <t>Inne</t>
    </r>
  </si>
  <si>
    <r>
      <rPr>
        <sz val="10"/>
        <color rgb="FF000000"/>
        <rFont val="Arial"/>
      </rPr>
      <t>Energia elektryczna (za kWh)</t>
    </r>
  </si>
  <si>
    <r>
      <rPr>
        <b/>
        <sz val="18"/>
        <color rgb="FF006100"/>
        <rFont val="Calibri"/>
      </rPr>
      <t>Koszty infrastruktury</t>
    </r>
  </si>
  <si>
    <r>
      <rPr>
        <sz val="12"/>
        <color rgb="FF000000"/>
        <rFont val="Calibri"/>
      </rPr>
      <t>Koszty pracownicze</t>
    </r>
  </si>
  <si>
    <r>
      <rPr>
        <b/>
        <sz val="11"/>
        <color rgb="FFFFFFFF"/>
        <rFont val="Arial"/>
      </rPr>
      <t>Koszty infrastruktury obiektu</t>
    </r>
  </si>
  <si>
    <r>
      <rPr>
        <sz val="18"/>
        <color rgb="FF000000"/>
        <rFont val="Calibri"/>
      </rPr>
      <t>Przychody rocznie</t>
    </r>
  </si>
  <si>
    <r>
      <rPr>
        <sz val="10"/>
        <color rgb="FF000000"/>
        <rFont val="Arial"/>
      </rPr>
      <t>Woda (za m3)</t>
    </r>
  </si>
  <si>
    <r>
      <rPr>
        <sz val="10"/>
        <color rgb="FF000000"/>
        <rFont val="Arial"/>
      </rPr>
      <t>Materiały konserwacyjne</t>
    </r>
  </si>
  <si>
    <r>
      <rPr>
        <sz val="12"/>
        <color rgb="FF000000"/>
        <rFont val="Calibri"/>
      </rPr>
      <t>Przychody z opłat za wstęp</t>
    </r>
  </si>
  <si>
    <r>
      <rPr>
        <sz val="10"/>
        <color rgb="FF000000"/>
        <rFont val="Arial"/>
      </rPr>
      <t>Infrastruktura IT</t>
    </r>
  </si>
  <si>
    <r>
      <rPr>
        <b/>
        <sz val="11"/>
        <color rgb="FFFFFFFF"/>
        <rFont val="Arial"/>
      </rPr>
      <t>Koszty wynajmu</t>
    </r>
  </si>
  <si>
    <r>
      <rPr>
        <sz val="10"/>
        <color rgb="FF000000"/>
        <rFont val="Arial"/>
      </rPr>
      <t>Kaufe ein Haus</t>
    </r>
  </si>
  <si>
    <r>
      <rPr>
        <sz val="12"/>
        <color rgb="FF000000"/>
        <rFont val="Calibri"/>
      </rPr>
      <t>Przychody projektu</t>
    </r>
  </si>
  <si>
    <r>
      <rPr>
        <sz val="10"/>
        <color rgb="FF000000"/>
        <rFont val="Arial"/>
      </rPr>
      <t>Dodatkowe gniazdka zasilania (za jednostkę)</t>
    </r>
  </si>
  <si>
    <r>
      <rPr>
        <b/>
        <sz val="11"/>
        <color rgb="FFFFFFFF"/>
        <rFont val="Arial"/>
      </rPr>
      <t>Koszty pracownicze rocznie</t>
    </r>
  </si>
  <si>
    <r>
      <rPr>
        <sz val="10"/>
        <color rgb="FF000000"/>
        <rFont val="Arial"/>
      </rPr>
      <t>Sucha zabudowa (za m2)</t>
    </r>
  </si>
  <si>
    <r>
      <rPr>
        <b/>
        <sz val="18"/>
        <color rgb="FF006100"/>
        <rFont val="Calibri"/>
      </rPr>
      <t>Koszty początkowe działań</t>
    </r>
  </si>
  <si>
    <r>
      <rPr>
        <sz val="10"/>
        <color rgb="FF000000"/>
        <rFont val="Arial"/>
      </rPr>
      <t>Kierownik pilotujący</t>
    </r>
  </si>
  <si>
    <r>
      <rPr>
        <b/>
        <sz val="10"/>
        <color rgb="FF000000"/>
        <rFont val="Arial"/>
      </rPr>
      <t>Gesamt</t>
    </r>
  </si>
  <si>
    <r>
      <rPr>
        <sz val="10"/>
        <color rgb="FF000000"/>
        <rFont val="Arial"/>
      </rPr>
      <t>Materiały</t>
    </r>
  </si>
  <si>
    <r>
      <rPr>
        <sz val="12"/>
        <color rgb="FF000000"/>
        <rFont val="Calibri"/>
      </rPr>
      <t>Przychody z finansowania</t>
    </r>
  </si>
  <si>
    <r>
      <rPr>
        <sz val="10"/>
        <color rgb="FF000000"/>
        <rFont val="Arial"/>
      </rPr>
      <t>Wsparcie techniczne</t>
    </r>
  </si>
  <si>
    <r>
      <rPr>
        <sz val="10"/>
        <color rgb="FF000000"/>
        <rFont val="Arial"/>
      </rPr>
      <t>Drukarka</t>
    </r>
  </si>
  <si>
    <r>
      <rPr>
        <sz val="10"/>
        <color rgb="FF000000"/>
        <rFont val="Arial"/>
      </rPr>
      <t>Księgowość</t>
    </r>
  </si>
  <si>
    <r>
      <rPr>
        <sz val="10"/>
        <color rgb="FF000000"/>
        <rFont val="Arial"/>
      </rPr>
      <t>Inne wsparcie</t>
    </r>
  </si>
  <si>
    <r>
      <rPr>
        <sz val="10"/>
        <color rgb="FF000000"/>
        <rFont val="Arial"/>
      </rPr>
      <t>Półki magazynowe</t>
    </r>
  </si>
  <si>
    <r>
      <rPr>
        <b/>
        <sz val="18"/>
        <color rgb="FF006100"/>
        <rFont val="Calibri"/>
      </rPr>
      <t>Koszty bieżące ogółem</t>
    </r>
  </si>
  <si>
    <r>
      <rPr>
        <sz val="10"/>
        <color rgb="FF000000"/>
        <rFont val="Arial"/>
      </rPr>
      <t>Dodatkowe klucze</t>
    </r>
  </si>
  <si>
    <r>
      <rPr>
        <sz val="18"/>
        <color rgb="FF000000"/>
        <rFont val="Calibri"/>
      </rPr>
      <t>Bilans</t>
    </r>
  </si>
  <si>
    <r>
      <rPr>
        <sz val="10"/>
        <color rgb="FF000000"/>
        <rFont val="Arial"/>
      </rPr>
      <t>Sprzęt warsztatowy</t>
    </r>
  </si>
  <si>
    <r>
      <rPr>
        <sz val="10"/>
        <color rgb="FF000000"/>
        <rFont val="Arial"/>
      </rPr>
      <t>Pralka</t>
    </r>
  </si>
  <si>
    <r>
      <rPr>
        <sz val="10"/>
        <color rgb="FF000000"/>
        <rFont val="Arial"/>
      </rPr>
      <t>Dodatkowe oszyldowanie</t>
    </r>
  </si>
  <si>
    <r>
      <rPr>
        <sz val="18"/>
        <color rgb="FF000000"/>
        <rFont val="Calibri"/>
      </rPr>
      <t>Okres amortyzacji</t>
    </r>
  </si>
  <si>
    <r>
      <rPr>
        <sz val="18"/>
        <color rgb="FF000000"/>
        <rFont val="Calibri"/>
      </rPr>
      <t>lata</t>
    </r>
  </si>
  <si>
    <r>
      <rPr>
        <b/>
        <sz val="10"/>
        <color rgb="FF000000"/>
        <rFont val="Arial"/>
      </rPr>
      <t>Koszty ogółem</t>
    </r>
  </si>
  <si>
    <r>
      <rPr>
        <b/>
        <sz val="10"/>
        <color rgb="FF000000"/>
        <rFont val="Arial"/>
      </rPr>
      <t>Amortyzacja roczna</t>
    </r>
  </si>
  <si>
    <r>
      <rPr>
        <b/>
        <sz val="18"/>
        <color rgb="FF006100"/>
        <rFont val="Calibri"/>
      </rPr>
      <t>Razem</t>
    </r>
  </si>
  <si>
    <r>
      <rPr>
        <sz val="18"/>
        <color rgb="FF000000"/>
        <rFont val="Calibri"/>
      </rPr>
      <t>Przychody</t>
    </r>
  </si>
  <si>
    <r>
      <rPr>
        <b/>
        <sz val="11"/>
        <color rgb="FFFFFFFF"/>
        <rFont val="Arial"/>
      </rPr>
      <t>Przychody z opłat za wstęp</t>
    </r>
  </si>
  <si>
    <r>
      <rPr>
        <sz val="10"/>
        <color rgb="FF000000"/>
        <rFont val="Arial"/>
      </rPr>
      <t>Koncerty</t>
    </r>
  </si>
  <si>
    <r>
      <rPr>
        <sz val="10"/>
        <color rgb="FF000000"/>
        <rFont val="Arial"/>
      </rPr>
      <t>Warsztaty</t>
    </r>
  </si>
  <si>
    <r>
      <rPr>
        <sz val="10"/>
        <color rgb="FF000000"/>
        <rFont val="Arial"/>
      </rPr>
      <t>Odczyty</t>
    </r>
  </si>
  <si>
    <r>
      <rPr>
        <sz val="10"/>
        <color rgb="FF000000"/>
        <rFont val="Arial"/>
      </rPr>
      <t>Muzeum</t>
    </r>
  </si>
  <si>
    <r>
      <rPr>
        <sz val="10"/>
        <color rgb="FF000000"/>
        <rFont val="Arial"/>
      </rPr>
      <t>Targi</t>
    </r>
  </si>
  <si>
    <r>
      <rPr>
        <sz val="10"/>
        <color rgb="FF000000"/>
        <rFont val="Arial"/>
      </rPr>
      <t>Warsztaty dla młodzieży</t>
    </r>
  </si>
  <si>
    <r>
      <rPr>
        <sz val="10"/>
        <color rgb="FF000000"/>
        <rFont val="Arial"/>
      </rPr>
      <t>Festiwale niezależne</t>
    </r>
  </si>
  <si>
    <r>
      <rPr>
        <sz val="10"/>
        <color rgb="FF000000"/>
        <rFont val="Arial"/>
      </rPr>
      <t>Wakacyjna pomoc w nauce</t>
    </r>
  </si>
  <si>
    <r>
      <rPr>
        <sz val="10"/>
        <color rgb="FF000000"/>
        <rFont val="Arial"/>
      </rPr>
      <t>Inżynieria dla seniorów</t>
    </r>
  </si>
  <si>
    <r>
      <rPr>
        <sz val="10"/>
        <color rgb="FF000000"/>
        <rFont val="Arial"/>
      </rPr>
      <t>Kawiarnia prowadzona przez uchodźców</t>
    </r>
  </si>
  <si>
    <r>
      <rPr>
        <b/>
        <sz val="11"/>
        <color rgb="FFFFFFFF"/>
        <rFont val="Arial"/>
      </rPr>
      <t>Przychody z wynajmu</t>
    </r>
  </si>
  <si>
    <r>
      <rPr>
        <sz val="10"/>
        <color rgb="FF000000"/>
        <rFont val="Arial"/>
      </rPr>
      <t>Wynajem sali gimnastycznej</t>
    </r>
  </si>
  <si>
    <r>
      <rPr>
        <sz val="10"/>
        <color rgb="FF000000"/>
        <rFont val="Arial"/>
      </rPr>
      <t>Wynajem powierzchni targowej</t>
    </r>
  </si>
  <si>
    <r>
      <rPr>
        <b/>
        <sz val="11"/>
        <color rgb="FFFFFFFF"/>
        <rFont val="Arial"/>
      </rPr>
      <t>Przychody z finansowania</t>
    </r>
  </si>
  <si>
    <r>
      <rPr>
        <sz val="10"/>
        <color rgb="FF000000"/>
        <rFont val="Arial"/>
      </rPr>
      <t>Wydział rocznego wsparcia dla młodzieży</t>
    </r>
  </si>
  <si>
    <r>
      <rPr>
        <sz val="10"/>
        <color rgb="FF000000"/>
        <rFont val="Arial"/>
      </rPr>
      <t>Forget Heritage</t>
    </r>
  </si>
  <si>
    <r>
      <rPr>
        <sz val="10"/>
        <color rgb="FF000000"/>
        <rFont val="Arial"/>
      </rPr>
      <t>Sponsoring</t>
    </r>
  </si>
  <si>
    <r>
      <rPr>
        <sz val="10"/>
        <color rgb="FF000000"/>
        <rFont val="Arial"/>
      </rPr>
      <t>Super fundacja</t>
    </r>
  </si>
  <si>
    <r>
      <rPr>
        <b/>
        <sz val="18"/>
        <color rgb="FF006100"/>
        <rFont val="Calibri"/>
      </rPr>
      <t>Przychody ogółem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</si>
  <si>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</si>
  <si>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Koszt jednostkowy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</si>
  <si>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</si>
  <si>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</si>
  <si>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b/>
        <sz val="10"/>
        <color rgb="FF000000"/>
        <rFont val="Arial"/>
      </rPr>
      <t>amortyzacja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</si>
  <si>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</si>
  <si>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Koszt jednostkowy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</si>
  <si>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</si>
  <si>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amortyzacja</t>
    </r>
  </si>
  <si>
    <r>
      <rPr>
        <sz val="10"/>
        <color rgb="FF000000"/>
        <rFont val="Arial"/>
      </rPr>
      <t>Inne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</si>
  <si>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</si>
  <si>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</si>
  <si>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</si>
  <si>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</si>
  <si>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</si>
  <si>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</si>
  <si>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</si>
  <si>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</si>
  <si>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</si>
  <si>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</si>
  <si>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</si>
  <si>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</si>
  <si>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sz val="10"/>
        <color rgb="FF000000"/>
        <rFont val="Arial"/>
      </rPr>
      <t>Energia elektryczna (za kWh)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</si>
  <si>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</si>
  <si>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</si>
  <si>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</si>
  <si>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sz val="10"/>
        <color rgb="FF000000"/>
        <rFont val="Arial"/>
      </rPr>
      <t>Energia elektryczna (za kWh)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</si>
  <si>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</si>
  <si>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</si>
  <si>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</si>
  <si>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sz val="10"/>
        <color rgb="FF000000"/>
        <rFont val="Arial"/>
      </rPr>
      <t>Konserwatorzy</t>
    </r>
  </si>
  <si>
    <r>
      <rPr>
        <u/>
        <sz val="12"/>
        <color rgb="FF0000FF"/>
        <rFont val="Calibri"/>
      </rPr>
      <t>&lt; wstecz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</si>
  <si>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</si>
  <si>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Koszt jednostkowy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</si>
  <si>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</si>
  <si>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</si>
  <si>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sz val="10"/>
        <color rgb="FF000000"/>
        <rFont val="Arial"/>
      </rPr>
      <t>Inne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</si>
  <si>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</si>
  <si>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Koszt jednostkowy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</si>
  <si>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</si>
  <si>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</si>
  <si>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</si>
  <si>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Koszt jednostkowy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</si>
  <si>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</si>
  <si>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</si>
  <si>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b/>
        <sz val="10"/>
        <color rgb="FF000000"/>
        <rFont val="Arial"/>
      </rPr>
      <t>Pozycja</t>
    </r>
  </si>
  <si>
    <r>
      <rPr>
        <b/>
        <sz val="10"/>
        <color rgb="FF000000"/>
        <rFont val="Arial"/>
      </rPr>
      <t>Koszt jednostkowy</t>
    </r>
  </si>
  <si>
    <r>
      <rPr>
        <b/>
        <sz val="10"/>
        <color rgb="FF000000"/>
        <rFont val="Arial"/>
      </rPr>
      <t>Ilość</t>
    </r>
  </si>
  <si>
    <r>
      <rPr>
        <b/>
        <sz val="10"/>
        <color rgb="FF000000"/>
        <rFont val="Arial"/>
      </rPr>
      <t>Razem</t>
    </r>
  </si>
  <si>
    <r>
      <rPr>
        <sz val="10"/>
        <color rgb="FF000000"/>
        <rFont val="Arial"/>
      </rPr>
      <t>Inne wsparcie</t>
    </r>
  </si>
  <si>
    <t>Przychody ze współpracy</t>
  </si>
  <si>
    <t>Stoły/biurka</t>
  </si>
  <si>
    <t>Koszty malowania (za 10 m2)</t>
  </si>
  <si>
    <t>Intensywne czyszczenie (za 10 m2)</t>
  </si>
  <si>
    <t>Stojaki na flipcharty</t>
  </si>
  <si>
    <t>Obsługa prawna / sprawy urzędowe</t>
  </si>
  <si>
    <t>Przychody z projektu</t>
  </si>
  <si>
    <t>Koszt jednostkowy</t>
  </si>
  <si>
    <r>
      <t xml:space="preserve">Podstawowy plan finansowy </t>
    </r>
    <r>
      <rPr>
        <i/>
        <sz val="10"/>
        <rFont val="Arial"/>
      </rPr>
      <t>Przegląd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</si>
</sst>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401]\ ;\-#,##0.00\ [$€-401]\ ;&quot; -&quot;#\ [$€-401]\ ;@\ "/>
    <numFmt numFmtId="165" formatCode="#,##0.00\ [$€-407];[Red]\-#,##0.00\ [$€-407]"/>
    <numFmt numFmtId="166" formatCode="#,##0.00&quot; €&quot;"/>
  </numFmts>
  <fonts count="18" x14ac:knownFonts="1">
    <font>
      <sz val="10"/>
      <color rgb="FF000000"/>
      <name val="Arial"/>
    </font>
    <font>
      <u/>
      <sz val="12"/>
      <color rgb="FF0000FF"/>
      <name val="Calibri"/>
    </font>
    <font>
      <sz val="12"/>
      <color rgb="FF000000"/>
      <name val="Calibri"/>
    </font>
    <font>
      <u/>
      <sz val="12"/>
      <color rgb="FF0000FF"/>
      <name val="Calibri"/>
    </font>
    <font>
      <sz val="12"/>
      <color rgb="FF000000"/>
      <name val="Arial"/>
    </font>
    <font>
      <sz val="18"/>
      <color rgb="FF000000"/>
      <name val="Calibri"/>
    </font>
    <font>
      <b/>
      <sz val="11"/>
      <color rgb="FFFFFFFF"/>
      <name val="Arial"/>
    </font>
    <font>
      <b/>
      <sz val="18"/>
      <color rgb="FF006100"/>
      <name val="Calibri"/>
    </font>
    <font>
      <b/>
      <sz val="10"/>
      <color rgb="FFFFFFFF"/>
      <name val="Arial"/>
    </font>
    <font>
      <b/>
      <sz val="10"/>
      <color rgb="FF000000"/>
      <name val="Arial"/>
    </font>
    <font>
      <u/>
      <sz val="12"/>
      <color rgb="FF0000FF"/>
      <name val="Calibri"/>
    </font>
    <font>
      <u/>
      <sz val="12"/>
      <color rgb="FF0000FF"/>
      <name val="Calibri"/>
    </font>
    <font>
      <u/>
      <sz val="12"/>
      <color rgb="FF0000FF"/>
      <name val="Calibri"/>
    </font>
    <font>
      <u/>
      <sz val="12"/>
      <color rgb="FF0000FF"/>
      <name val="Calibri"/>
    </font>
    <font>
      <sz val="16"/>
      <color rgb="FF000000"/>
      <name val="Calibri"/>
    </font>
    <font>
      <i/>
      <sz val="10"/>
      <name val="Arial"/>
    </font>
    <font>
      <b/>
      <sz val="9"/>
      <color rgb="FF000000"/>
      <name val="Arial"/>
      <family val="2"/>
      <charset val="238"/>
    </font>
    <font>
      <b/>
      <sz val="18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7F7F7F"/>
        <bgColor rgb="FF7F7F7F"/>
      </patternFill>
    </fill>
    <fill>
      <patternFill patternType="solid">
        <fgColor rgb="FFC6EFCE"/>
        <bgColor rgb="FFC6EFCE"/>
      </patternFill>
    </fill>
    <fill>
      <patternFill patternType="solid">
        <fgColor rgb="FFC6D9F1"/>
        <bgColor rgb="FFC6D9F1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2" borderId="1" xfId="0" applyFont="1" applyFill="1" applyBorder="1"/>
    <xf numFmtId="0" fontId="2" fillId="0" borderId="0" xfId="0" applyFont="1"/>
    <xf numFmtId="0" fontId="3" fillId="2" borderId="1" xfId="0" applyFont="1" applyFill="1" applyBorder="1"/>
    <xf numFmtId="0" fontId="4" fillId="0" borderId="0" xfId="0" applyFont="1" applyAlignment="1">
      <alignment vertical="center"/>
    </xf>
    <xf numFmtId="0" fontId="5" fillId="2" borderId="1" xfId="0" applyFont="1" applyFill="1" applyBorder="1"/>
    <xf numFmtId="0" fontId="6" fillId="3" borderId="2" xfId="0" applyFont="1" applyFill="1" applyBorder="1" applyAlignment="1">
      <alignment vertical="center"/>
    </xf>
    <xf numFmtId="0" fontId="7" fillId="4" borderId="2" xfId="0" applyFont="1" applyFill="1" applyBorder="1"/>
    <xf numFmtId="164" fontId="5" fillId="2" borderId="1" xfId="0" applyNumberFormat="1" applyFont="1" applyFill="1" applyBorder="1"/>
    <xf numFmtId="0" fontId="8" fillId="3" borderId="2" xfId="0" applyFont="1" applyFill="1" applyBorder="1" applyAlignment="1">
      <alignment vertical="center"/>
    </xf>
    <xf numFmtId="164" fontId="7" fillId="4" borderId="3" xfId="0" applyNumberFormat="1" applyFont="1" applyFill="1" applyBorder="1"/>
    <xf numFmtId="164" fontId="8" fillId="3" borderId="3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164" fontId="2" fillId="0" borderId="0" xfId="0" applyNumberFormat="1" applyFont="1"/>
    <xf numFmtId="0" fontId="9" fillId="0" borderId="4" xfId="0" applyFont="1" applyBorder="1" applyAlignment="1">
      <alignment vertical="center"/>
    </xf>
    <xf numFmtId="0" fontId="10" fillId="0" borderId="0" xfId="0" applyFont="1"/>
    <xf numFmtId="0" fontId="9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6" xfId="0" applyFont="1" applyBorder="1" applyAlignment="1">
      <alignment vertical="center" wrapText="1"/>
    </xf>
    <xf numFmtId="165" fontId="5" fillId="2" borderId="1" xfId="0" applyNumberFormat="1" applyFont="1" applyFill="1" applyBorder="1"/>
    <xf numFmtId="164" fontId="0" fillId="0" borderId="7" xfId="0" applyNumberFormat="1" applyFont="1" applyBorder="1" applyAlignment="1">
      <alignment horizontal="right" vertical="center" wrapText="1"/>
    </xf>
    <xf numFmtId="0" fontId="0" fillId="0" borderId="8" xfId="0" applyFont="1" applyBorder="1" applyAlignment="1">
      <alignment vertical="center" wrapText="1"/>
    </xf>
    <xf numFmtId="0" fontId="0" fillId="5" borderId="7" xfId="0" applyFont="1" applyFill="1" applyBorder="1" applyAlignment="1">
      <alignment horizontal="center" vertical="center" wrapText="1"/>
    </xf>
    <xf numFmtId="0" fontId="2" fillId="0" borderId="0" xfId="0" applyFont="1" applyAlignment="1"/>
    <xf numFmtId="164" fontId="0" fillId="0" borderId="8" xfId="0" applyNumberFormat="1" applyFont="1" applyBorder="1" applyAlignment="1">
      <alignment horizontal="right" vertical="center" wrapText="1"/>
    </xf>
    <xf numFmtId="165" fontId="2" fillId="0" borderId="0" xfId="0" applyNumberFormat="1" applyFont="1"/>
    <xf numFmtId="0" fontId="0" fillId="5" borderId="9" xfId="0" applyFont="1" applyFill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right" vertical="center" wrapText="1"/>
    </xf>
    <xf numFmtId="0" fontId="0" fillId="5" borderId="11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164" fontId="0" fillId="0" borderId="13" xfId="0" applyNumberFormat="1" applyFont="1" applyBorder="1" applyAlignment="1">
      <alignment horizontal="right" vertical="center" wrapText="1"/>
    </xf>
    <xf numFmtId="164" fontId="0" fillId="0" borderId="14" xfId="0" applyNumberFormat="1" applyFont="1" applyBorder="1" applyAlignment="1">
      <alignment horizontal="right" vertical="center" wrapText="1"/>
    </xf>
    <xf numFmtId="0" fontId="11" fillId="6" borderId="1" xfId="0" applyFont="1" applyFill="1" applyBorder="1" applyAlignment="1">
      <alignment horizontal="left"/>
    </xf>
    <xf numFmtId="0" fontId="0" fillId="5" borderId="13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left"/>
    </xf>
    <xf numFmtId="0" fontId="0" fillId="0" borderId="13" xfId="0" applyFont="1" applyBorder="1" applyAlignment="1">
      <alignment vertical="center" wrapText="1"/>
    </xf>
    <xf numFmtId="0" fontId="0" fillId="5" borderId="15" xfId="0" applyFont="1" applyFill="1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right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right" vertical="center" wrapText="1"/>
    </xf>
    <xf numFmtId="0" fontId="0" fillId="0" borderId="7" xfId="0" applyFont="1" applyBorder="1" applyAlignment="1">
      <alignment vertical="center" wrapText="1"/>
    </xf>
    <xf numFmtId="0" fontId="0" fillId="5" borderId="1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64" fontId="0" fillId="0" borderId="0" xfId="0" applyNumberFormat="1" applyFont="1" applyAlignment="1">
      <alignment horizontal="right" vertical="center" wrapText="1"/>
    </xf>
    <xf numFmtId="0" fontId="12" fillId="0" borderId="0" xfId="0" applyFont="1" applyAlignment="1"/>
    <xf numFmtId="0" fontId="13" fillId="6" borderId="1" xfId="0" applyFont="1" applyFill="1" applyBorder="1" applyAlignment="1">
      <alignment horizontal="left"/>
    </xf>
    <xf numFmtId="0" fontId="9" fillId="0" borderId="20" xfId="0" applyFont="1" applyBorder="1" applyAlignment="1">
      <alignment vertical="center"/>
    </xf>
    <xf numFmtId="164" fontId="0" fillId="0" borderId="7" xfId="0" applyNumberFormat="1" applyFont="1" applyBorder="1" applyAlignment="1">
      <alignment horizontal="right" vertical="center" wrapText="1"/>
    </xf>
    <xf numFmtId="0" fontId="7" fillId="4" borderId="21" xfId="0" applyFont="1" applyFill="1" applyBorder="1"/>
    <xf numFmtId="0" fontId="5" fillId="7" borderId="1" xfId="0" applyFont="1" applyFill="1" applyBorder="1"/>
    <xf numFmtId="166" fontId="7" fillId="4" borderId="3" xfId="0" applyNumberFormat="1" applyFont="1" applyFill="1" applyBorder="1"/>
    <xf numFmtId="0" fontId="0" fillId="0" borderId="22" xfId="0" applyFont="1" applyBorder="1" applyAlignment="1">
      <alignment vertical="center" wrapText="1"/>
    </xf>
    <xf numFmtId="165" fontId="5" fillId="7" borderId="1" xfId="0" applyNumberFormat="1" applyFont="1" applyFill="1" applyBorder="1"/>
    <xf numFmtId="164" fontId="0" fillId="0" borderId="23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/>
    <xf numFmtId="0" fontId="0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1" fontId="14" fillId="2" borderId="1" xfId="0" applyNumberFormat="1" applyFont="1" applyFill="1" applyBorder="1"/>
    <xf numFmtId="164" fontId="0" fillId="0" borderId="25" xfId="0" applyNumberFormat="1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7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2"/>
  <sheetViews>
    <sheetView tabSelected="1" workbookViewId="0">
      <selection activeCell="A22" sqref="A22"/>
    </sheetView>
  </sheetViews>
  <sheetFormatPr defaultColWidth="14.42578125" defaultRowHeight="15" customHeight="1" x14ac:dyDescent="0.2"/>
  <cols>
    <col min="1" max="1" width="53.85546875" customWidth="1"/>
    <col min="2" max="2" width="29.140625" customWidth="1"/>
    <col min="3" max="3" width="35" customWidth="1"/>
    <col min="4" max="13" width="11.5703125" customWidth="1"/>
    <col min="14" max="26" width="17.28515625" customWidth="1"/>
  </cols>
  <sheetData>
    <row r="1" spans="1:13" ht="2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0.25" customHeight="1" x14ac:dyDescent="0.35">
      <c r="A2" s="64" t="s">
        <v>147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0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0.25" customHeight="1" x14ac:dyDescent="0.35">
      <c r="A4" s="5" t="s">
        <v>4</v>
      </c>
      <c r="B4" s="8">
        <f>SUM(B5:B7)</f>
        <v>1026920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0.25" customHeight="1" x14ac:dyDescent="0.25">
      <c r="A5" s="2" t="s">
        <v>5</v>
      </c>
      <c r="B5" s="13">
        <f>initial_equipment_cost</f>
        <v>5600</v>
      </c>
      <c r="C5" s="15" t="str">
        <f>HYPERLINK("#rangeid=289600090","configure here")</f>
        <v>configure here</v>
      </c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20.25" customHeight="1" x14ac:dyDescent="0.25">
      <c r="A6" s="2" t="s">
        <v>8</v>
      </c>
      <c r="B6" s="13">
        <f>initial_infrastructure_cost</f>
        <v>1017500</v>
      </c>
      <c r="C6" s="15" t="str">
        <f>HYPERLINK("#rangeid=704838566","configure here")</f>
        <v>configure here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0.25" customHeight="1" x14ac:dyDescent="0.25">
      <c r="A7" s="2" t="s">
        <v>10</v>
      </c>
      <c r="B7" s="13">
        <f>initial_activities_cost</f>
        <v>3820</v>
      </c>
      <c r="C7" s="15" t="str">
        <f>HYPERLINK("#rangeid=1961580382","configure here")</f>
        <v>configure here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20.2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0.2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20.25" customHeight="1" x14ac:dyDescent="0.35">
      <c r="A10" s="5" t="s">
        <v>13</v>
      </c>
      <c r="B10" s="21">
        <f>SUM(B11:B17)</f>
        <v>250504.5</v>
      </c>
      <c r="C10" s="5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0.25" customHeight="1" x14ac:dyDescent="0.25">
      <c r="A11" s="25" t="s">
        <v>17</v>
      </c>
      <c r="B11" s="27">
        <f>legal_cost</f>
        <v>2250</v>
      </c>
      <c r="C11" s="15" t="str">
        <f>HYPERLINK("#rangeid=1364003511","configure here")</f>
        <v>configure here</v>
      </c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20.25" customHeight="1" x14ac:dyDescent="0.25">
      <c r="A12" s="25" t="s">
        <v>18</v>
      </c>
      <c r="B12" s="13">
        <f>material_cost</f>
        <v>18690</v>
      </c>
      <c r="C12" s="34" t="str">
        <f>HYPERLINK("#rangeid=1148180661","configure here")</f>
        <v>configure here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0.25" customHeight="1" x14ac:dyDescent="0.25">
      <c r="A13" s="36" t="s">
        <v>21</v>
      </c>
      <c r="B13" s="13">
        <f>(0.05*B12)</f>
        <v>934.5</v>
      </c>
      <c r="C13" s="2" t="s">
        <v>24</v>
      </c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20.25" customHeight="1" x14ac:dyDescent="0.25">
      <c r="A14" s="25" t="s">
        <v>25</v>
      </c>
      <c r="B14" s="13">
        <f>marketing_cost</f>
        <v>18690</v>
      </c>
      <c r="C14" s="34" t="str">
        <f>HYPERLINK("#rangeid=844120317","configure here")</f>
        <v>configure here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0.25" customHeight="1" x14ac:dyDescent="0.25">
      <c r="A15" s="25" t="s">
        <v>28</v>
      </c>
      <c r="B15" s="13">
        <f>infrastructure_cost</f>
        <v>18690</v>
      </c>
      <c r="C15" s="34" t="str">
        <f>HYPERLINK("#rangeid=303851056","configure here")</f>
        <v>configure here</v>
      </c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20.25" customHeight="1" x14ac:dyDescent="0.25">
      <c r="A16" s="25" t="s">
        <v>30</v>
      </c>
      <c r="B16" s="13">
        <f>rental_cost</f>
        <v>111250</v>
      </c>
      <c r="C16" s="34" t="str">
        <f>HYPERLINK("#rangeid=1167782298","configure here")</f>
        <v>configure here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0.25" customHeight="1" x14ac:dyDescent="0.25">
      <c r="A17" s="25" t="s">
        <v>34</v>
      </c>
      <c r="B17" s="13">
        <f>personnel_cost</f>
        <v>80000</v>
      </c>
      <c r="C17" s="34" t="str">
        <f>HYPERLINK("#rangeid=1316249748","configure here")</f>
        <v>configure here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20.25" customHeight="1" x14ac:dyDescent="0.25">
      <c r="A18" s="25"/>
      <c r="B18" s="13"/>
      <c r="C18" s="34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0.25" customHeight="1" x14ac:dyDescent="0.35">
      <c r="A19" s="5" t="s">
        <v>36</v>
      </c>
      <c r="B19" s="21">
        <f>SUM(B20:B23)</f>
        <v>171125</v>
      </c>
      <c r="C19" s="5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20.25" customHeight="1" x14ac:dyDescent="0.25">
      <c r="A20" s="2" t="s">
        <v>39</v>
      </c>
      <c r="B20" s="27">
        <f>admission_revenue</f>
        <v>8025</v>
      </c>
      <c r="C20" s="48" t="str">
        <f>HYPERLINK("#rangeid=1639815274","configure here")</f>
        <v>configure here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0.25" customHeight="1" x14ac:dyDescent="0.25">
      <c r="A21" s="2" t="s">
        <v>43</v>
      </c>
      <c r="B21" s="13">
        <f>project_revenue</f>
        <v>20000</v>
      </c>
      <c r="C21" s="49" t="str">
        <f>HYPERLINK("#rangeid=1203939232","configure here")</f>
        <v>configure here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20.25" customHeight="1" x14ac:dyDescent="0.25">
      <c r="A22" s="2" t="s">
        <v>139</v>
      </c>
      <c r="B22" s="13">
        <f>cooperation_revenue</f>
        <v>10400</v>
      </c>
      <c r="C22" s="49" t="str">
        <f>HYPERLINK("#rangeid=2140121167","configure here")</f>
        <v>configure here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0.25" customHeight="1" x14ac:dyDescent="0.25">
      <c r="A23" s="2" t="s">
        <v>51</v>
      </c>
      <c r="B23" s="13">
        <f>funding_revenue</f>
        <v>132700</v>
      </c>
      <c r="C23" s="49" t="str">
        <f>HYPERLINK("#rangeid=1724189586","configure here")</f>
        <v>configure here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20.2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0.2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20.25" customHeight="1" x14ac:dyDescent="0.35">
      <c r="A26" s="53" t="s">
        <v>59</v>
      </c>
      <c r="B26" s="56">
        <f>B19-B10</f>
        <v>-79379.5</v>
      </c>
      <c r="C26" s="53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0.2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20.25" customHeight="1" x14ac:dyDescent="0.35">
      <c r="A28" s="58" t="s">
        <v>63</v>
      </c>
      <c r="B28" s="61">
        <f>B4/(B26+B16)</f>
        <v>32.221646977612522</v>
      </c>
      <c r="C28" s="58" t="s">
        <v>64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0.25" customHeight="1" x14ac:dyDescent="0.25"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20.2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0.25" customHeight="1" x14ac:dyDescent="0.2"/>
    <row r="32" spans="1:13" ht="20.25" customHeight="1" x14ac:dyDescent="0.2"/>
    <row r="33" ht="20.25" customHeight="1" x14ac:dyDescent="0.2"/>
    <row r="34" ht="20.25" customHeight="1" x14ac:dyDescent="0.2"/>
    <row r="35" ht="20.25" customHeight="1" x14ac:dyDescent="0.2"/>
    <row r="36" ht="20.25" customHeight="1" x14ac:dyDescent="0.2"/>
    <row r="37" ht="20.25" customHeight="1" x14ac:dyDescent="0.2"/>
    <row r="38" ht="20.25" customHeight="1" x14ac:dyDescent="0.2"/>
    <row r="39" ht="20.25" customHeight="1" x14ac:dyDescent="0.2"/>
    <row r="40" ht="20.25" customHeight="1" x14ac:dyDescent="0.2"/>
    <row r="41" ht="20.25" customHeight="1" x14ac:dyDescent="0.2"/>
    <row r="42" ht="20.25" customHeight="1" x14ac:dyDescent="0.2"/>
    <row r="43" ht="20.25" customHeight="1" x14ac:dyDescent="0.2"/>
    <row r="44" ht="20.25" customHeight="1" x14ac:dyDescent="0.2"/>
    <row r="45" ht="20.25" customHeight="1" x14ac:dyDescent="0.2"/>
    <row r="46" ht="20.25" customHeight="1" x14ac:dyDescent="0.2"/>
    <row r="47" ht="20.25" customHeight="1" x14ac:dyDescent="0.2"/>
    <row r="48" ht="20.25" customHeight="1" x14ac:dyDescent="0.2"/>
    <row r="49" ht="20.25" customHeight="1" x14ac:dyDescent="0.2"/>
    <row r="50" ht="20.25" customHeight="1" x14ac:dyDescent="0.2"/>
    <row r="51" ht="20.25" customHeight="1" x14ac:dyDescent="0.2"/>
    <row r="52" ht="20.25" customHeight="1" x14ac:dyDescent="0.2"/>
    <row r="53" ht="20.25" customHeight="1" x14ac:dyDescent="0.2"/>
    <row r="54" ht="20.25" customHeight="1" x14ac:dyDescent="0.2"/>
    <row r="55" ht="20.25" customHeight="1" x14ac:dyDescent="0.2"/>
    <row r="56" ht="20.25" customHeight="1" x14ac:dyDescent="0.2"/>
    <row r="57" ht="20.25" customHeight="1" x14ac:dyDescent="0.2"/>
    <row r="58" ht="20.25" customHeight="1" x14ac:dyDescent="0.2"/>
    <row r="59" ht="20.25" customHeight="1" x14ac:dyDescent="0.2"/>
    <row r="60" ht="20.25" customHeight="1" x14ac:dyDescent="0.2"/>
    <row r="61" ht="20.25" customHeight="1" x14ac:dyDescent="0.2"/>
    <row r="62" ht="20.25" customHeight="1" x14ac:dyDescent="0.2"/>
    <row r="63" ht="20.25" customHeight="1" x14ac:dyDescent="0.2"/>
    <row r="64" ht="20.25" customHeight="1" x14ac:dyDescent="0.2"/>
    <row r="65" ht="20.25" customHeight="1" x14ac:dyDescent="0.2"/>
    <row r="66" ht="20.25" customHeight="1" x14ac:dyDescent="0.2"/>
    <row r="67" ht="20.25" customHeight="1" x14ac:dyDescent="0.2"/>
    <row r="68" ht="20.25" customHeight="1" x14ac:dyDescent="0.2"/>
    <row r="69" ht="20.25" customHeight="1" x14ac:dyDescent="0.2"/>
    <row r="70" ht="20.25" customHeight="1" x14ac:dyDescent="0.2"/>
    <row r="71" ht="20.25" customHeight="1" x14ac:dyDescent="0.2"/>
    <row r="72" ht="20.25" customHeight="1" x14ac:dyDescent="0.2"/>
    <row r="73" ht="20.25" customHeight="1" x14ac:dyDescent="0.2"/>
    <row r="74" ht="20.25" customHeight="1" x14ac:dyDescent="0.2"/>
    <row r="75" ht="20.25" customHeight="1" x14ac:dyDescent="0.2"/>
    <row r="76" ht="20.25" customHeight="1" x14ac:dyDescent="0.2"/>
    <row r="77" ht="20.25" customHeight="1" x14ac:dyDescent="0.2"/>
    <row r="78" ht="20.25" customHeight="1" x14ac:dyDescent="0.2"/>
    <row r="79" ht="20.25" customHeight="1" x14ac:dyDescent="0.2"/>
    <row r="80" ht="20.25" customHeight="1" x14ac:dyDescent="0.2"/>
    <row r="81" ht="20.25" customHeight="1" x14ac:dyDescent="0.2"/>
    <row r="82" ht="20.25" customHeight="1" x14ac:dyDescent="0.2"/>
    <row r="83" ht="20.25" customHeight="1" x14ac:dyDescent="0.2"/>
    <row r="84" ht="20.25" customHeight="1" x14ac:dyDescent="0.2"/>
    <row r="85" ht="20.25" customHeight="1" x14ac:dyDescent="0.2"/>
    <row r="86" ht="20.25" customHeight="1" x14ac:dyDescent="0.2"/>
    <row r="87" ht="20.25" customHeight="1" x14ac:dyDescent="0.2"/>
    <row r="88" ht="20.25" customHeight="1" x14ac:dyDescent="0.2"/>
    <row r="89" ht="20.25" customHeight="1" x14ac:dyDescent="0.2"/>
    <row r="90" ht="20.25" customHeight="1" x14ac:dyDescent="0.2"/>
    <row r="91" ht="20.25" customHeight="1" x14ac:dyDescent="0.2"/>
    <row r="92" ht="20.25" customHeight="1" x14ac:dyDescent="0.2"/>
    <row r="93" ht="20.25" customHeight="1" x14ac:dyDescent="0.2"/>
    <row r="94" ht="20.25" customHeight="1" x14ac:dyDescent="0.2"/>
    <row r="95" ht="20.25" customHeight="1" x14ac:dyDescent="0.2"/>
    <row r="96" ht="20.25" customHeight="1" x14ac:dyDescent="0.2"/>
    <row r="97" ht="20.25" customHeight="1" x14ac:dyDescent="0.2"/>
    <row r="98" ht="20.25" customHeight="1" x14ac:dyDescent="0.2"/>
    <row r="99" ht="20.25" customHeight="1" x14ac:dyDescent="0.2"/>
    <row r="100" ht="20.25" customHeight="1" x14ac:dyDescent="0.2"/>
    <row r="101" ht="20.25" customHeight="1" x14ac:dyDescent="0.2"/>
    <row r="102" ht="20.25" customHeight="1" x14ac:dyDescent="0.2"/>
    <row r="103" ht="20.25" customHeight="1" x14ac:dyDescent="0.2"/>
    <row r="104" ht="20.25" customHeight="1" x14ac:dyDescent="0.2"/>
    <row r="105" ht="20.25" customHeight="1" x14ac:dyDescent="0.2"/>
    <row r="106" ht="20.25" customHeight="1" x14ac:dyDescent="0.2"/>
    <row r="107" ht="20.25" customHeight="1" x14ac:dyDescent="0.2"/>
    <row r="108" ht="20.25" customHeight="1" x14ac:dyDescent="0.2"/>
    <row r="109" ht="20.25" customHeight="1" x14ac:dyDescent="0.2"/>
    <row r="110" ht="20.25" customHeight="1" x14ac:dyDescent="0.2"/>
    <row r="111" ht="20.25" customHeight="1" x14ac:dyDescent="0.2"/>
    <row r="112" ht="20.25" customHeight="1" x14ac:dyDescent="0.2"/>
    <row r="113" ht="20.25" customHeight="1" x14ac:dyDescent="0.2"/>
    <row r="114" ht="20.25" customHeight="1" x14ac:dyDescent="0.2"/>
    <row r="115" ht="20.25" customHeight="1" x14ac:dyDescent="0.2"/>
    <row r="116" ht="20.25" customHeight="1" x14ac:dyDescent="0.2"/>
    <row r="117" ht="20.25" customHeight="1" x14ac:dyDescent="0.2"/>
    <row r="118" ht="20.25" customHeight="1" x14ac:dyDescent="0.2"/>
    <row r="119" ht="20.25" customHeight="1" x14ac:dyDescent="0.2"/>
    <row r="120" ht="20.25" customHeight="1" x14ac:dyDescent="0.2"/>
    <row r="121" ht="20.25" customHeight="1" x14ac:dyDescent="0.2"/>
    <row r="122" ht="20.25" customHeight="1" x14ac:dyDescent="0.2"/>
    <row r="123" ht="20.25" customHeight="1" x14ac:dyDescent="0.2"/>
    <row r="124" ht="20.25" customHeight="1" x14ac:dyDescent="0.2"/>
    <row r="125" ht="20.25" customHeight="1" x14ac:dyDescent="0.2"/>
    <row r="126" ht="20.25" customHeight="1" x14ac:dyDescent="0.2"/>
    <row r="127" ht="20.25" customHeight="1" x14ac:dyDescent="0.2"/>
    <row r="128" ht="20.25" customHeight="1" x14ac:dyDescent="0.2"/>
    <row r="129" ht="20.25" customHeight="1" x14ac:dyDescent="0.2"/>
    <row r="130" ht="20.25" customHeight="1" x14ac:dyDescent="0.2"/>
    <row r="131" ht="20.25" customHeight="1" x14ac:dyDescent="0.2"/>
    <row r="132" ht="20.25" customHeight="1" x14ac:dyDescent="0.2"/>
    <row r="133" ht="20.25" customHeight="1" x14ac:dyDescent="0.2"/>
    <row r="134" ht="20.25" customHeight="1" x14ac:dyDescent="0.2"/>
    <row r="135" ht="20.25" customHeight="1" x14ac:dyDescent="0.2"/>
    <row r="136" ht="20.25" customHeight="1" x14ac:dyDescent="0.2"/>
    <row r="137" ht="20.25" customHeight="1" x14ac:dyDescent="0.2"/>
    <row r="138" ht="20.25" customHeight="1" x14ac:dyDescent="0.2"/>
    <row r="139" ht="20.25" customHeight="1" x14ac:dyDescent="0.2"/>
    <row r="140" ht="20.25" customHeight="1" x14ac:dyDescent="0.2"/>
    <row r="141" ht="20.25" customHeight="1" x14ac:dyDescent="0.2"/>
    <row r="142" ht="20.25" customHeight="1" x14ac:dyDescent="0.2"/>
    <row r="143" ht="20.25" customHeight="1" x14ac:dyDescent="0.2"/>
    <row r="144" ht="20.25" customHeight="1" x14ac:dyDescent="0.2"/>
    <row r="145" ht="20.25" customHeight="1" x14ac:dyDescent="0.2"/>
    <row r="146" ht="20.25" customHeight="1" x14ac:dyDescent="0.2"/>
    <row r="147" ht="20.25" customHeight="1" x14ac:dyDescent="0.2"/>
    <row r="148" ht="20.25" customHeight="1" x14ac:dyDescent="0.2"/>
    <row r="149" ht="20.25" customHeight="1" x14ac:dyDescent="0.2"/>
    <row r="150" ht="20.25" customHeight="1" x14ac:dyDescent="0.2"/>
    <row r="151" ht="20.25" customHeight="1" x14ac:dyDescent="0.2"/>
    <row r="152" ht="20.25" customHeight="1" x14ac:dyDescent="0.2"/>
    <row r="153" ht="20.25" customHeight="1" x14ac:dyDescent="0.2"/>
    <row r="154" ht="20.25" customHeight="1" x14ac:dyDescent="0.2"/>
    <row r="155" ht="20.25" customHeight="1" x14ac:dyDescent="0.2"/>
    <row r="156" ht="20.25" customHeight="1" x14ac:dyDescent="0.2"/>
    <row r="157" ht="20.25" customHeight="1" x14ac:dyDescent="0.2"/>
    <row r="158" ht="20.25" customHeight="1" x14ac:dyDescent="0.2"/>
    <row r="159" ht="20.25" customHeight="1" x14ac:dyDescent="0.2"/>
    <row r="160" ht="20.25" customHeight="1" x14ac:dyDescent="0.2"/>
    <row r="161" ht="20.25" customHeight="1" x14ac:dyDescent="0.2"/>
    <row r="162" ht="20.25" customHeight="1" x14ac:dyDescent="0.2"/>
    <row r="163" ht="20.25" customHeight="1" x14ac:dyDescent="0.2"/>
    <row r="164" ht="20.25" customHeight="1" x14ac:dyDescent="0.2"/>
    <row r="165" ht="20.25" customHeight="1" x14ac:dyDescent="0.2"/>
    <row r="166" ht="20.25" customHeight="1" x14ac:dyDescent="0.2"/>
    <row r="167" ht="20.25" customHeight="1" x14ac:dyDescent="0.2"/>
    <row r="168" ht="20.25" customHeight="1" x14ac:dyDescent="0.2"/>
    <row r="169" ht="20.25" customHeight="1" x14ac:dyDescent="0.2"/>
    <row r="170" ht="20.25" customHeight="1" x14ac:dyDescent="0.2"/>
    <row r="171" ht="20.25" customHeight="1" x14ac:dyDescent="0.2"/>
    <row r="172" ht="20.25" customHeight="1" x14ac:dyDescent="0.2"/>
    <row r="173" ht="20.25" customHeight="1" x14ac:dyDescent="0.2"/>
    <row r="174" ht="20.25" customHeight="1" x14ac:dyDescent="0.2"/>
    <row r="175" ht="20.25" customHeight="1" x14ac:dyDescent="0.2"/>
    <row r="176" ht="20.25" customHeight="1" x14ac:dyDescent="0.2"/>
    <row r="177" ht="20.25" customHeight="1" x14ac:dyDescent="0.2"/>
    <row r="178" ht="20.25" customHeight="1" x14ac:dyDescent="0.2"/>
    <row r="179" ht="20.25" customHeight="1" x14ac:dyDescent="0.2"/>
    <row r="180" ht="20.25" customHeight="1" x14ac:dyDescent="0.2"/>
    <row r="181" ht="20.25" customHeight="1" x14ac:dyDescent="0.2"/>
    <row r="182" ht="20.25" customHeight="1" x14ac:dyDescent="0.2"/>
    <row r="183" ht="20.25" customHeight="1" x14ac:dyDescent="0.2"/>
    <row r="184" ht="20.25" customHeight="1" x14ac:dyDescent="0.2"/>
    <row r="185" ht="20.25" customHeight="1" x14ac:dyDescent="0.2"/>
    <row r="186" ht="20.25" customHeight="1" x14ac:dyDescent="0.2"/>
    <row r="187" ht="20.25" customHeight="1" x14ac:dyDescent="0.2"/>
    <row r="188" ht="20.25" customHeight="1" x14ac:dyDescent="0.2"/>
    <row r="189" ht="20.25" customHeight="1" x14ac:dyDescent="0.2"/>
    <row r="190" ht="20.25" customHeight="1" x14ac:dyDescent="0.2"/>
    <row r="191" ht="20.25" customHeight="1" x14ac:dyDescent="0.2"/>
    <row r="192" ht="20.25" customHeight="1" x14ac:dyDescent="0.2"/>
    <row r="193" ht="20.25" customHeight="1" x14ac:dyDescent="0.2"/>
    <row r="194" ht="20.25" customHeight="1" x14ac:dyDescent="0.2"/>
    <row r="195" ht="20.25" customHeight="1" x14ac:dyDescent="0.2"/>
    <row r="196" ht="20.25" customHeight="1" x14ac:dyDescent="0.2"/>
    <row r="197" ht="20.25" customHeight="1" x14ac:dyDescent="0.2"/>
    <row r="198" ht="20.25" customHeight="1" x14ac:dyDescent="0.2"/>
    <row r="199" ht="20.25" customHeight="1" x14ac:dyDescent="0.2"/>
    <row r="200" ht="20.25" customHeight="1" x14ac:dyDescent="0.2"/>
    <row r="201" ht="20.25" customHeight="1" x14ac:dyDescent="0.2"/>
    <row r="202" ht="20.25" customHeight="1" x14ac:dyDescent="0.2"/>
    <row r="203" ht="20.25" customHeight="1" x14ac:dyDescent="0.2"/>
    <row r="204" ht="20.25" customHeight="1" x14ac:dyDescent="0.2"/>
    <row r="205" ht="20.25" customHeight="1" x14ac:dyDescent="0.2"/>
    <row r="206" ht="20.25" customHeight="1" x14ac:dyDescent="0.2"/>
    <row r="207" ht="20.25" customHeight="1" x14ac:dyDescent="0.2"/>
    <row r="208" ht="20.25" customHeight="1" x14ac:dyDescent="0.2"/>
    <row r="209" ht="20.25" customHeight="1" x14ac:dyDescent="0.2"/>
    <row r="210" ht="20.25" customHeight="1" x14ac:dyDescent="0.2"/>
    <row r="211" ht="20.25" customHeight="1" x14ac:dyDescent="0.2"/>
    <row r="212" ht="20.25" customHeight="1" x14ac:dyDescent="0.2"/>
    <row r="213" ht="20.25" customHeight="1" x14ac:dyDescent="0.2"/>
    <row r="214" ht="20.25" customHeight="1" x14ac:dyDescent="0.2"/>
    <row r="215" ht="20.25" customHeight="1" x14ac:dyDescent="0.2"/>
    <row r="216" ht="20.25" customHeight="1" x14ac:dyDescent="0.2"/>
    <row r="217" ht="20.25" customHeight="1" x14ac:dyDescent="0.2"/>
    <row r="218" ht="20.25" customHeight="1" x14ac:dyDescent="0.2"/>
    <row r="219" ht="20.25" customHeight="1" x14ac:dyDescent="0.2"/>
    <row r="220" ht="20.25" customHeight="1" x14ac:dyDescent="0.2"/>
    <row r="221" ht="20.25" customHeight="1" x14ac:dyDescent="0.2"/>
    <row r="222" ht="20.25" customHeight="1" x14ac:dyDescent="0.2"/>
    <row r="223" ht="20.25" customHeight="1" x14ac:dyDescent="0.2"/>
    <row r="224" ht="20.25" customHeight="1" x14ac:dyDescent="0.2"/>
    <row r="225" ht="20.25" customHeight="1" x14ac:dyDescent="0.2"/>
    <row r="226" ht="20.25" customHeight="1" x14ac:dyDescent="0.2"/>
    <row r="227" ht="20.25" customHeight="1" x14ac:dyDescent="0.2"/>
    <row r="228" ht="20.25" customHeight="1" x14ac:dyDescent="0.2"/>
    <row r="229" ht="20.25" customHeight="1" x14ac:dyDescent="0.2"/>
    <row r="230" ht="20.25" customHeight="1" x14ac:dyDescent="0.2"/>
    <row r="231" ht="20.25" customHeight="1" x14ac:dyDescent="0.2"/>
    <row r="232" ht="20.25" customHeight="1" x14ac:dyDescent="0.2"/>
    <row r="233" ht="20.25" customHeight="1" x14ac:dyDescent="0.2"/>
    <row r="234" ht="20.25" customHeight="1" x14ac:dyDescent="0.2"/>
    <row r="235" ht="20.25" customHeight="1" x14ac:dyDescent="0.2"/>
    <row r="236" ht="20.25" customHeight="1" x14ac:dyDescent="0.2"/>
    <row r="237" ht="20.25" customHeight="1" x14ac:dyDescent="0.2"/>
    <row r="238" ht="20.25" customHeight="1" x14ac:dyDescent="0.2"/>
    <row r="239" ht="20.25" customHeight="1" x14ac:dyDescent="0.2"/>
    <row r="240" ht="20.25" customHeight="1" x14ac:dyDescent="0.2"/>
    <row r="241" ht="20.25" customHeight="1" x14ac:dyDescent="0.2"/>
    <row r="242" ht="20.25" customHeight="1" x14ac:dyDescent="0.2"/>
    <row r="243" ht="20.25" customHeight="1" x14ac:dyDescent="0.2"/>
    <row r="244" ht="20.25" customHeight="1" x14ac:dyDescent="0.2"/>
    <row r="245" ht="20.25" customHeight="1" x14ac:dyDescent="0.2"/>
    <row r="246" ht="20.25" customHeight="1" x14ac:dyDescent="0.2"/>
    <row r="247" ht="20.25" customHeight="1" x14ac:dyDescent="0.2"/>
    <row r="248" ht="20.25" customHeight="1" x14ac:dyDescent="0.2"/>
    <row r="249" ht="20.25" customHeight="1" x14ac:dyDescent="0.2"/>
    <row r="250" ht="20.25" customHeight="1" x14ac:dyDescent="0.2"/>
    <row r="251" ht="20.25" customHeight="1" x14ac:dyDescent="0.2"/>
    <row r="252" ht="20.25" customHeight="1" x14ac:dyDescent="0.2"/>
    <row r="253" ht="20.25" customHeight="1" x14ac:dyDescent="0.2"/>
    <row r="254" ht="20.25" customHeight="1" x14ac:dyDescent="0.2"/>
    <row r="255" ht="20.25" customHeight="1" x14ac:dyDescent="0.2"/>
    <row r="256" ht="20.25" customHeight="1" x14ac:dyDescent="0.2"/>
    <row r="257" ht="20.25" customHeight="1" x14ac:dyDescent="0.2"/>
    <row r="258" ht="20.25" customHeight="1" x14ac:dyDescent="0.2"/>
    <row r="259" ht="20.25" customHeight="1" x14ac:dyDescent="0.2"/>
    <row r="260" ht="20.25" customHeight="1" x14ac:dyDescent="0.2"/>
    <row r="261" ht="20.25" customHeight="1" x14ac:dyDescent="0.2"/>
    <row r="262" ht="20.25" customHeight="1" x14ac:dyDescent="0.2"/>
    <row r="263" ht="20.25" customHeight="1" x14ac:dyDescent="0.2"/>
    <row r="264" ht="20.25" customHeight="1" x14ac:dyDescent="0.2"/>
    <row r="265" ht="20.25" customHeight="1" x14ac:dyDescent="0.2"/>
    <row r="266" ht="20.25" customHeight="1" x14ac:dyDescent="0.2"/>
    <row r="267" ht="20.25" customHeight="1" x14ac:dyDescent="0.2"/>
    <row r="268" ht="20.25" customHeight="1" x14ac:dyDescent="0.2"/>
    <row r="269" ht="20.25" customHeight="1" x14ac:dyDescent="0.2"/>
    <row r="270" ht="20.25" customHeight="1" x14ac:dyDescent="0.2"/>
    <row r="271" ht="20.25" customHeight="1" x14ac:dyDescent="0.2"/>
    <row r="272" ht="20.25" customHeight="1" x14ac:dyDescent="0.2"/>
    <row r="273" ht="20.25" customHeight="1" x14ac:dyDescent="0.2"/>
    <row r="274" ht="20.25" customHeight="1" x14ac:dyDescent="0.2"/>
    <row r="275" ht="20.25" customHeight="1" x14ac:dyDescent="0.2"/>
    <row r="276" ht="20.25" customHeight="1" x14ac:dyDescent="0.2"/>
    <row r="277" ht="20.25" customHeight="1" x14ac:dyDescent="0.2"/>
    <row r="278" ht="20.25" customHeight="1" x14ac:dyDescent="0.2"/>
    <row r="279" ht="20.25" customHeight="1" x14ac:dyDescent="0.2"/>
    <row r="280" ht="20.25" customHeight="1" x14ac:dyDescent="0.2"/>
    <row r="281" ht="20.25" customHeight="1" x14ac:dyDescent="0.2"/>
    <row r="282" ht="20.25" customHeight="1" x14ac:dyDescent="0.2"/>
    <row r="283" ht="20.25" customHeight="1" x14ac:dyDescent="0.2"/>
    <row r="284" ht="20.25" customHeight="1" x14ac:dyDescent="0.2"/>
    <row r="285" ht="20.25" customHeight="1" x14ac:dyDescent="0.2"/>
    <row r="286" ht="20.25" customHeight="1" x14ac:dyDescent="0.2"/>
    <row r="287" ht="20.25" customHeight="1" x14ac:dyDescent="0.2"/>
    <row r="288" ht="20.25" customHeight="1" x14ac:dyDescent="0.2"/>
    <row r="289" ht="20.25" customHeight="1" x14ac:dyDescent="0.2"/>
    <row r="290" ht="20.25" customHeight="1" x14ac:dyDescent="0.2"/>
    <row r="291" ht="20.25" customHeight="1" x14ac:dyDescent="0.2"/>
    <row r="292" ht="20.25" customHeight="1" x14ac:dyDescent="0.2"/>
    <row r="293" ht="20.25" customHeight="1" x14ac:dyDescent="0.2"/>
    <row r="294" ht="20.25" customHeight="1" x14ac:dyDescent="0.2"/>
    <row r="295" ht="20.25" customHeight="1" x14ac:dyDescent="0.2"/>
    <row r="296" ht="20.25" customHeight="1" x14ac:dyDescent="0.2"/>
    <row r="297" ht="20.25" customHeight="1" x14ac:dyDescent="0.2"/>
    <row r="298" ht="20.25" customHeight="1" x14ac:dyDescent="0.2"/>
    <row r="299" ht="20.25" customHeight="1" x14ac:dyDescent="0.2"/>
    <row r="300" ht="20.25" customHeight="1" x14ac:dyDescent="0.2"/>
    <row r="301" ht="20.25" customHeight="1" x14ac:dyDescent="0.2"/>
    <row r="302" ht="20.25" customHeight="1" x14ac:dyDescent="0.2"/>
    <row r="303" ht="20.25" customHeight="1" x14ac:dyDescent="0.2"/>
    <row r="304" ht="20.25" customHeight="1" x14ac:dyDescent="0.2"/>
    <row r="305" ht="20.25" customHeight="1" x14ac:dyDescent="0.2"/>
    <row r="306" ht="20.25" customHeight="1" x14ac:dyDescent="0.2"/>
    <row r="307" ht="20.25" customHeight="1" x14ac:dyDescent="0.2"/>
    <row r="308" ht="20.25" customHeight="1" x14ac:dyDescent="0.2"/>
    <row r="309" ht="20.25" customHeight="1" x14ac:dyDescent="0.2"/>
    <row r="310" ht="20.25" customHeight="1" x14ac:dyDescent="0.2"/>
    <row r="311" ht="20.25" customHeight="1" x14ac:dyDescent="0.2"/>
    <row r="312" ht="20.25" customHeight="1" x14ac:dyDescent="0.2"/>
    <row r="313" ht="20.25" customHeight="1" x14ac:dyDescent="0.2"/>
    <row r="314" ht="20.25" customHeight="1" x14ac:dyDescent="0.2"/>
    <row r="315" ht="20.25" customHeight="1" x14ac:dyDescent="0.2"/>
    <row r="316" ht="20.25" customHeight="1" x14ac:dyDescent="0.2"/>
    <row r="317" ht="20.25" customHeight="1" x14ac:dyDescent="0.2"/>
    <row r="318" ht="20.25" customHeight="1" x14ac:dyDescent="0.2"/>
    <row r="319" ht="20.25" customHeight="1" x14ac:dyDescent="0.2"/>
    <row r="320" ht="20.25" customHeight="1" x14ac:dyDescent="0.2"/>
    <row r="321" ht="20.25" customHeight="1" x14ac:dyDescent="0.2"/>
    <row r="322" ht="20.25" customHeight="1" x14ac:dyDescent="0.2"/>
    <row r="323" ht="20.25" customHeight="1" x14ac:dyDescent="0.2"/>
    <row r="324" ht="20.25" customHeight="1" x14ac:dyDescent="0.2"/>
    <row r="325" ht="20.25" customHeight="1" x14ac:dyDescent="0.2"/>
    <row r="326" ht="20.25" customHeight="1" x14ac:dyDescent="0.2"/>
    <row r="327" ht="20.25" customHeight="1" x14ac:dyDescent="0.2"/>
    <row r="328" ht="20.25" customHeight="1" x14ac:dyDescent="0.2"/>
    <row r="329" ht="20.25" customHeight="1" x14ac:dyDescent="0.2"/>
    <row r="330" ht="20.25" customHeight="1" x14ac:dyDescent="0.2"/>
    <row r="331" ht="20.25" customHeight="1" x14ac:dyDescent="0.2"/>
    <row r="332" ht="20.25" customHeight="1" x14ac:dyDescent="0.2"/>
    <row r="333" ht="20.25" customHeight="1" x14ac:dyDescent="0.2"/>
    <row r="334" ht="20.25" customHeight="1" x14ac:dyDescent="0.2"/>
    <row r="335" ht="20.25" customHeight="1" x14ac:dyDescent="0.2"/>
    <row r="336" ht="20.25" customHeight="1" x14ac:dyDescent="0.2"/>
    <row r="337" ht="20.25" customHeight="1" x14ac:dyDescent="0.2"/>
    <row r="338" ht="20.25" customHeight="1" x14ac:dyDescent="0.2"/>
    <row r="339" ht="20.25" customHeight="1" x14ac:dyDescent="0.2"/>
    <row r="340" ht="20.25" customHeight="1" x14ac:dyDescent="0.2"/>
    <row r="341" ht="20.25" customHeight="1" x14ac:dyDescent="0.2"/>
    <row r="342" ht="20.25" customHeight="1" x14ac:dyDescent="0.2"/>
    <row r="343" ht="20.25" customHeight="1" x14ac:dyDescent="0.2"/>
    <row r="344" ht="20.25" customHeight="1" x14ac:dyDescent="0.2"/>
    <row r="345" ht="20.25" customHeight="1" x14ac:dyDescent="0.2"/>
    <row r="346" ht="20.25" customHeight="1" x14ac:dyDescent="0.2"/>
    <row r="347" ht="20.25" customHeight="1" x14ac:dyDescent="0.2"/>
    <row r="348" ht="20.25" customHeight="1" x14ac:dyDescent="0.2"/>
    <row r="349" ht="20.25" customHeight="1" x14ac:dyDescent="0.2"/>
    <row r="350" ht="20.25" customHeight="1" x14ac:dyDescent="0.2"/>
    <row r="351" ht="20.25" customHeight="1" x14ac:dyDescent="0.2"/>
    <row r="352" ht="20.25" customHeight="1" x14ac:dyDescent="0.2"/>
    <row r="353" ht="20.25" customHeight="1" x14ac:dyDescent="0.2"/>
    <row r="354" ht="20.25" customHeight="1" x14ac:dyDescent="0.2"/>
    <row r="355" ht="20.25" customHeight="1" x14ac:dyDescent="0.2"/>
    <row r="356" ht="20.25" customHeight="1" x14ac:dyDescent="0.2"/>
    <row r="357" ht="20.25" customHeight="1" x14ac:dyDescent="0.2"/>
    <row r="358" ht="20.25" customHeight="1" x14ac:dyDescent="0.2"/>
    <row r="359" ht="20.25" customHeight="1" x14ac:dyDescent="0.2"/>
    <row r="360" ht="20.25" customHeight="1" x14ac:dyDescent="0.2"/>
    <row r="361" ht="20.25" customHeight="1" x14ac:dyDescent="0.2"/>
    <row r="362" ht="20.25" customHeight="1" x14ac:dyDescent="0.2"/>
    <row r="363" ht="20.25" customHeight="1" x14ac:dyDescent="0.2"/>
    <row r="364" ht="20.25" customHeight="1" x14ac:dyDescent="0.2"/>
    <row r="365" ht="20.25" customHeight="1" x14ac:dyDescent="0.2"/>
    <row r="366" ht="20.25" customHeight="1" x14ac:dyDescent="0.2"/>
    <row r="367" ht="20.25" customHeight="1" x14ac:dyDescent="0.2"/>
    <row r="368" ht="20.25" customHeight="1" x14ac:dyDescent="0.2"/>
    <row r="369" ht="20.25" customHeight="1" x14ac:dyDescent="0.2"/>
    <row r="370" ht="20.25" customHeight="1" x14ac:dyDescent="0.2"/>
    <row r="371" ht="20.25" customHeight="1" x14ac:dyDescent="0.2"/>
    <row r="372" ht="20.25" customHeight="1" x14ac:dyDescent="0.2"/>
    <row r="373" ht="20.25" customHeight="1" x14ac:dyDescent="0.2"/>
    <row r="374" ht="20.25" customHeight="1" x14ac:dyDescent="0.2"/>
    <row r="375" ht="20.25" customHeight="1" x14ac:dyDescent="0.2"/>
    <row r="376" ht="20.25" customHeight="1" x14ac:dyDescent="0.2"/>
    <row r="377" ht="20.25" customHeight="1" x14ac:dyDescent="0.2"/>
    <row r="378" ht="20.25" customHeight="1" x14ac:dyDescent="0.2"/>
    <row r="379" ht="20.25" customHeight="1" x14ac:dyDescent="0.2"/>
    <row r="380" ht="20.25" customHeight="1" x14ac:dyDescent="0.2"/>
    <row r="381" ht="20.25" customHeight="1" x14ac:dyDescent="0.2"/>
    <row r="382" ht="20.25" customHeight="1" x14ac:dyDescent="0.2"/>
    <row r="383" ht="20.25" customHeight="1" x14ac:dyDescent="0.2"/>
    <row r="384" ht="20.25" customHeight="1" x14ac:dyDescent="0.2"/>
    <row r="385" ht="20.25" customHeight="1" x14ac:dyDescent="0.2"/>
    <row r="386" ht="20.25" customHeight="1" x14ac:dyDescent="0.2"/>
    <row r="387" ht="20.25" customHeight="1" x14ac:dyDescent="0.2"/>
    <row r="388" ht="20.25" customHeight="1" x14ac:dyDescent="0.2"/>
    <row r="389" ht="20.25" customHeight="1" x14ac:dyDescent="0.2"/>
    <row r="390" ht="20.25" customHeight="1" x14ac:dyDescent="0.2"/>
    <row r="391" ht="20.25" customHeight="1" x14ac:dyDescent="0.2"/>
    <row r="392" ht="20.25" customHeight="1" x14ac:dyDescent="0.2"/>
    <row r="393" ht="20.25" customHeight="1" x14ac:dyDescent="0.2"/>
    <row r="394" ht="20.25" customHeight="1" x14ac:dyDescent="0.2"/>
    <row r="395" ht="20.25" customHeight="1" x14ac:dyDescent="0.2"/>
    <row r="396" ht="20.25" customHeight="1" x14ac:dyDescent="0.2"/>
    <row r="397" ht="20.25" customHeight="1" x14ac:dyDescent="0.2"/>
    <row r="398" ht="20.25" customHeight="1" x14ac:dyDescent="0.2"/>
    <row r="399" ht="20.25" customHeight="1" x14ac:dyDescent="0.2"/>
    <row r="400" ht="20.25" customHeight="1" x14ac:dyDescent="0.2"/>
    <row r="401" ht="20.25" customHeight="1" x14ac:dyDescent="0.2"/>
    <row r="402" ht="20.25" customHeight="1" x14ac:dyDescent="0.2"/>
    <row r="403" ht="20.25" customHeight="1" x14ac:dyDescent="0.2"/>
    <row r="404" ht="20.25" customHeight="1" x14ac:dyDescent="0.2"/>
    <row r="405" ht="20.25" customHeight="1" x14ac:dyDescent="0.2"/>
    <row r="406" ht="20.25" customHeight="1" x14ac:dyDescent="0.2"/>
    <row r="407" ht="20.25" customHeight="1" x14ac:dyDescent="0.2"/>
    <row r="408" ht="20.25" customHeight="1" x14ac:dyDescent="0.2"/>
    <row r="409" ht="20.25" customHeight="1" x14ac:dyDescent="0.2"/>
    <row r="410" ht="20.25" customHeight="1" x14ac:dyDescent="0.2"/>
    <row r="411" ht="20.25" customHeight="1" x14ac:dyDescent="0.2"/>
    <row r="412" ht="20.25" customHeight="1" x14ac:dyDescent="0.2"/>
    <row r="413" ht="20.25" customHeight="1" x14ac:dyDescent="0.2"/>
    <row r="414" ht="20.25" customHeight="1" x14ac:dyDescent="0.2"/>
    <row r="415" ht="20.25" customHeight="1" x14ac:dyDescent="0.2"/>
    <row r="416" ht="20.25" customHeight="1" x14ac:dyDescent="0.2"/>
    <row r="417" ht="20.25" customHeight="1" x14ac:dyDescent="0.2"/>
    <row r="418" ht="20.25" customHeight="1" x14ac:dyDescent="0.2"/>
    <row r="419" ht="20.25" customHeight="1" x14ac:dyDescent="0.2"/>
    <row r="420" ht="20.25" customHeight="1" x14ac:dyDescent="0.2"/>
    <row r="421" ht="20.25" customHeight="1" x14ac:dyDescent="0.2"/>
    <row r="422" ht="20.25" customHeight="1" x14ac:dyDescent="0.2"/>
    <row r="423" ht="20.25" customHeight="1" x14ac:dyDescent="0.2"/>
    <row r="424" ht="20.25" customHeight="1" x14ac:dyDescent="0.2"/>
    <row r="425" ht="20.25" customHeight="1" x14ac:dyDescent="0.2"/>
    <row r="426" ht="20.25" customHeight="1" x14ac:dyDescent="0.2"/>
    <row r="427" ht="20.25" customHeight="1" x14ac:dyDescent="0.2"/>
    <row r="428" ht="20.25" customHeight="1" x14ac:dyDescent="0.2"/>
    <row r="429" ht="20.25" customHeight="1" x14ac:dyDescent="0.2"/>
    <row r="430" ht="20.25" customHeight="1" x14ac:dyDescent="0.2"/>
    <row r="431" ht="20.25" customHeight="1" x14ac:dyDescent="0.2"/>
    <row r="432" ht="20.25" customHeight="1" x14ac:dyDescent="0.2"/>
    <row r="433" ht="20.25" customHeight="1" x14ac:dyDescent="0.2"/>
    <row r="434" ht="20.25" customHeight="1" x14ac:dyDescent="0.2"/>
    <row r="435" ht="20.25" customHeight="1" x14ac:dyDescent="0.2"/>
    <row r="436" ht="20.25" customHeight="1" x14ac:dyDescent="0.2"/>
    <row r="437" ht="20.25" customHeight="1" x14ac:dyDescent="0.2"/>
    <row r="438" ht="20.25" customHeight="1" x14ac:dyDescent="0.2"/>
    <row r="439" ht="20.25" customHeight="1" x14ac:dyDescent="0.2"/>
    <row r="440" ht="20.25" customHeight="1" x14ac:dyDescent="0.2"/>
    <row r="441" ht="20.25" customHeight="1" x14ac:dyDescent="0.2"/>
    <row r="442" ht="20.25" customHeight="1" x14ac:dyDescent="0.2"/>
    <row r="443" ht="20.25" customHeight="1" x14ac:dyDescent="0.2"/>
    <row r="444" ht="20.25" customHeight="1" x14ac:dyDescent="0.2"/>
    <row r="445" ht="20.25" customHeight="1" x14ac:dyDescent="0.2"/>
    <row r="446" ht="20.25" customHeight="1" x14ac:dyDescent="0.2"/>
    <row r="447" ht="20.25" customHeight="1" x14ac:dyDescent="0.2"/>
    <row r="448" ht="20.25" customHeight="1" x14ac:dyDescent="0.2"/>
    <row r="449" ht="20.25" customHeight="1" x14ac:dyDescent="0.2"/>
    <row r="450" ht="20.25" customHeight="1" x14ac:dyDescent="0.2"/>
    <row r="451" ht="20.25" customHeight="1" x14ac:dyDescent="0.2"/>
    <row r="452" ht="20.25" customHeight="1" x14ac:dyDescent="0.2"/>
    <row r="453" ht="20.25" customHeight="1" x14ac:dyDescent="0.2"/>
    <row r="454" ht="20.25" customHeight="1" x14ac:dyDescent="0.2"/>
    <row r="455" ht="20.25" customHeight="1" x14ac:dyDescent="0.2"/>
    <row r="456" ht="20.25" customHeight="1" x14ac:dyDescent="0.2"/>
    <row r="457" ht="20.25" customHeight="1" x14ac:dyDescent="0.2"/>
    <row r="458" ht="20.25" customHeight="1" x14ac:dyDescent="0.2"/>
    <row r="459" ht="20.25" customHeight="1" x14ac:dyDescent="0.2"/>
    <row r="460" ht="20.25" customHeight="1" x14ac:dyDescent="0.2"/>
    <row r="461" ht="20.25" customHeight="1" x14ac:dyDescent="0.2"/>
    <row r="462" ht="20.25" customHeight="1" x14ac:dyDescent="0.2"/>
    <row r="463" ht="20.25" customHeight="1" x14ac:dyDescent="0.2"/>
    <row r="464" ht="20.25" customHeight="1" x14ac:dyDescent="0.2"/>
    <row r="465" ht="20.25" customHeight="1" x14ac:dyDescent="0.2"/>
    <row r="466" ht="20.25" customHeight="1" x14ac:dyDescent="0.2"/>
    <row r="467" ht="20.25" customHeight="1" x14ac:dyDescent="0.2"/>
    <row r="468" ht="20.25" customHeight="1" x14ac:dyDescent="0.2"/>
    <row r="469" ht="20.25" customHeight="1" x14ac:dyDescent="0.2"/>
    <row r="470" ht="20.25" customHeight="1" x14ac:dyDescent="0.2"/>
    <row r="471" ht="20.25" customHeight="1" x14ac:dyDescent="0.2"/>
    <row r="472" ht="20.25" customHeight="1" x14ac:dyDescent="0.2"/>
    <row r="473" ht="20.25" customHeight="1" x14ac:dyDescent="0.2"/>
    <row r="474" ht="20.25" customHeight="1" x14ac:dyDescent="0.2"/>
    <row r="475" ht="20.25" customHeight="1" x14ac:dyDescent="0.2"/>
    <row r="476" ht="20.25" customHeight="1" x14ac:dyDescent="0.2"/>
    <row r="477" ht="20.25" customHeight="1" x14ac:dyDescent="0.2"/>
    <row r="478" ht="20.25" customHeight="1" x14ac:dyDescent="0.2"/>
    <row r="479" ht="20.25" customHeight="1" x14ac:dyDescent="0.2"/>
    <row r="480" ht="20.25" customHeight="1" x14ac:dyDescent="0.2"/>
    <row r="481" ht="20.25" customHeight="1" x14ac:dyDescent="0.2"/>
    <row r="482" ht="20.25" customHeight="1" x14ac:dyDescent="0.2"/>
    <row r="483" ht="20.25" customHeight="1" x14ac:dyDescent="0.2"/>
    <row r="484" ht="20.25" customHeight="1" x14ac:dyDescent="0.2"/>
    <row r="485" ht="20.25" customHeight="1" x14ac:dyDescent="0.2"/>
    <row r="486" ht="20.25" customHeight="1" x14ac:dyDescent="0.2"/>
    <row r="487" ht="20.25" customHeight="1" x14ac:dyDescent="0.2"/>
    <row r="488" ht="20.25" customHeight="1" x14ac:dyDescent="0.2"/>
    <row r="489" ht="20.25" customHeight="1" x14ac:dyDescent="0.2"/>
    <row r="490" ht="20.25" customHeight="1" x14ac:dyDescent="0.2"/>
    <row r="491" ht="20.25" customHeight="1" x14ac:dyDescent="0.2"/>
    <row r="492" ht="20.25" customHeight="1" x14ac:dyDescent="0.2"/>
    <row r="493" ht="20.25" customHeight="1" x14ac:dyDescent="0.2"/>
    <row r="494" ht="20.25" customHeight="1" x14ac:dyDescent="0.2"/>
    <row r="495" ht="20.25" customHeight="1" x14ac:dyDescent="0.2"/>
    <row r="496" ht="20.25" customHeight="1" x14ac:dyDescent="0.2"/>
    <row r="497" ht="20.25" customHeight="1" x14ac:dyDescent="0.2"/>
    <row r="498" ht="20.25" customHeight="1" x14ac:dyDescent="0.2"/>
    <row r="499" ht="20.25" customHeight="1" x14ac:dyDescent="0.2"/>
    <row r="500" ht="20.25" customHeight="1" x14ac:dyDescent="0.2"/>
    <row r="501" ht="20.25" customHeight="1" x14ac:dyDescent="0.2"/>
    <row r="502" ht="20.25" customHeight="1" x14ac:dyDescent="0.2"/>
    <row r="503" ht="20.25" customHeight="1" x14ac:dyDescent="0.2"/>
    <row r="504" ht="20.25" customHeight="1" x14ac:dyDescent="0.2"/>
    <row r="505" ht="20.25" customHeight="1" x14ac:dyDescent="0.2"/>
    <row r="506" ht="20.25" customHeight="1" x14ac:dyDescent="0.2"/>
    <row r="507" ht="20.25" customHeight="1" x14ac:dyDescent="0.2"/>
    <row r="508" ht="20.25" customHeight="1" x14ac:dyDescent="0.2"/>
    <row r="509" ht="20.25" customHeight="1" x14ac:dyDescent="0.2"/>
    <row r="510" ht="20.25" customHeight="1" x14ac:dyDescent="0.2"/>
    <row r="511" ht="20.25" customHeight="1" x14ac:dyDescent="0.2"/>
    <row r="512" ht="20.25" customHeight="1" x14ac:dyDescent="0.2"/>
    <row r="513" ht="20.25" customHeight="1" x14ac:dyDescent="0.2"/>
    <row r="514" ht="20.25" customHeight="1" x14ac:dyDescent="0.2"/>
    <row r="515" ht="20.25" customHeight="1" x14ac:dyDescent="0.2"/>
    <row r="516" ht="20.25" customHeight="1" x14ac:dyDescent="0.2"/>
    <row r="517" ht="20.25" customHeight="1" x14ac:dyDescent="0.2"/>
    <row r="518" ht="20.25" customHeight="1" x14ac:dyDescent="0.2"/>
    <row r="519" ht="20.25" customHeight="1" x14ac:dyDescent="0.2"/>
    <row r="520" ht="20.25" customHeight="1" x14ac:dyDescent="0.2"/>
    <row r="521" ht="20.25" customHeight="1" x14ac:dyDescent="0.2"/>
    <row r="522" ht="20.25" customHeight="1" x14ac:dyDescent="0.2"/>
    <row r="523" ht="20.25" customHeight="1" x14ac:dyDescent="0.2"/>
    <row r="524" ht="20.25" customHeight="1" x14ac:dyDescent="0.2"/>
    <row r="525" ht="20.25" customHeight="1" x14ac:dyDescent="0.2"/>
    <row r="526" ht="20.25" customHeight="1" x14ac:dyDescent="0.2"/>
    <row r="527" ht="20.25" customHeight="1" x14ac:dyDescent="0.2"/>
    <row r="528" ht="20.25" customHeight="1" x14ac:dyDescent="0.2"/>
    <row r="529" ht="20.25" customHeight="1" x14ac:dyDescent="0.2"/>
    <row r="530" ht="20.25" customHeight="1" x14ac:dyDescent="0.2"/>
    <row r="531" ht="20.25" customHeight="1" x14ac:dyDescent="0.2"/>
    <row r="532" ht="20.25" customHeight="1" x14ac:dyDescent="0.2"/>
    <row r="533" ht="20.25" customHeight="1" x14ac:dyDescent="0.2"/>
    <row r="534" ht="20.25" customHeight="1" x14ac:dyDescent="0.2"/>
    <row r="535" ht="20.25" customHeight="1" x14ac:dyDescent="0.2"/>
    <row r="536" ht="20.25" customHeight="1" x14ac:dyDescent="0.2"/>
    <row r="537" ht="20.25" customHeight="1" x14ac:dyDescent="0.2"/>
    <row r="538" ht="20.25" customHeight="1" x14ac:dyDescent="0.2"/>
    <row r="539" ht="20.25" customHeight="1" x14ac:dyDescent="0.2"/>
    <row r="540" ht="20.25" customHeight="1" x14ac:dyDescent="0.2"/>
    <row r="541" ht="20.25" customHeight="1" x14ac:dyDescent="0.2"/>
    <row r="542" ht="20.25" customHeight="1" x14ac:dyDescent="0.2"/>
    <row r="543" ht="20.25" customHeight="1" x14ac:dyDescent="0.2"/>
    <row r="544" ht="20.25" customHeight="1" x14ac:dyDescent="0.2"/>
    <row r="545" ht="20.25" customHeight="1" x14ac:dyDescent="0.2"/>
    <row r="546" ht="20.25" customHeight="1" x14ac:dyDescent="0.2"/>
    <row r="547" ht="20.25" customHeight="1" x14ac:dyDescent="0.2"/>
    <row r="548" ht="20.25" customHeight="1" x14ac:dyDescent="0.2"/>
    <row r="549" ht="20.25" customHeight="1" x14ac:dyDescent="0.2"/>
    <row r="550" ht="20.25" customHeight="1" x14ac:dyDescent="0.2"/>
    <row r="551" ht="20.25" customHeight="1" x14ac:dyDescent="0.2"/>
    <row r="552" ht="20.25" customHeight="1" x14ac:dyDescent="0.2"/>
    <row r="553" ht="20.25" customHeight="1" x14ac:dyDescent="0.2"/>
    <row r="554" ht="20.25" customHeight="1" x14ac:dyDescent="0.2"/>
    <row r="555" ht="20.25" customHeight="1" x14ac:dyDescent="0.2"/>
    <row r="556" ht="20.25" customHeight="1" x14ac:dyDescent="0.2"/>
    <row r="557" ht="20.25" customHeight="1" x14ac:dyDescent="0.2"/>
    <row r="558" ht="20.25" customHeight="1" x14ac:dyDescent="0.2"/>
    <row r="559" ht="20.25" customHeight="1" x14ac:dyDescent="0.2"/>
    <row r="560" ht="20.25" customHeight="1" x14ac:dyDescent="0.2"/>
    <row r="561" ht="20.25" customHeight="1" x14ac:dyDescent="0.2"/>
    <row r="562" ht="20.25" customHeight="1" x14ac:dyDescent="0.2"/>
    <row r="563" ht="20.25" customHeight="1" x14ac:dyDescent="0.2"/>
    <row r="564" ht="20.25" customHeight="1" x14ac:dyDescent="0.2"/>
    <row r="565" ht="20.25" customHeight="1" x14ac:dyDescent="0.2"/>
    <row r="566" ht="20.25" customHeight="1" x14ac:dyDescent="0.2"/>
    <row r="567" ht="20.25" customHeight="1" x14ac:dyDescent="0.2"/>
    <row r="568" ht="20.25" customHeight="1" x14ac:dyDescent="0.2"/>
    <row r="569" ht="20.25" customHeight="1" x14ac:dyDescent="0.2"/>
    <row r="570" ht="20.25" customHeight="1" x14ac:dyDescent="0.2"/>
    <row r="571" ht="20.25" customHeight="1" x14ac:dyDescent="0.2"/>
    <row r="572" ht="20.25" customHeight="1" x14ac:dyDescent="0.2"/>
    <row r="573" ht="20.25" customHeight="1" x14ac:dyDescent="0.2"/>
    <row r="574" ht="20.25" customHeight="1" x14ac:dyDescent="0.2"/>
    <row r="575" ht="20.25" customHeight="1" x14ac:dyDescent="0.2"/>
    <row r="576" ht="20.25" customHeight="1" x14ac:dyDescent="0.2"/>
    <row r="577" ht="20.25" customHeight="1" x14ac:dyDescent="0.2"/>
    <row r="578" ht="20.25" customHeight="1" x14ac:dyDescent="0.2"/>
    <row r="579" ht="20.25" customHeight="1" x14ac:dyDescent="0.2"/>
    <row r="580" ht="20.25" customHeight="1" x14ac:dyDescent="0.2"/>
    <row r="581" ht="20.25" customHeight="1" x14ac:dyDescent="0.2"/>
    <row r="582" ht="20.25" customHeight="1" x14ac:dyDescent="0.2"/>
    <row r="583" ht="20.25" customHeight="1" x14ac:dyDescent="0.2"/>
    <row r="584" ht="20.25" customHeight="1" x14ac:dyDescent="0.2"/>
    <row r="585" ht="20.25" customHeight="1" x14ac:dyDescent="0.2"/>
    <row r="586" ht="20.25" customHeight="1" x14ac:dyDescent="0.2"/>
    <row r="587" ht="20.25" customHeight="1" x14ac:dyDescent="0.2"/>
    <row r="588" ht="20.25" customHeight="1" x14ac:dyDescent="0.2"/>
    <row r="589" ht="20.25" customHeight="1" x14ac:dyDescent="0.2"/>
    <row r="590" ht="20.25" customHeight="1" x14ac:dyDescent="0.2"/>
    <row r="591" ht="20.25" customHeight="1" x14ac:dyDescent="0.2"/>
    <row r="592" ht="20.25" customHeight="1" x14ac:dyDescent="0.2"/>
    <row r="593" ht="20.25" customHeight="1" x14ac:dyDescent="0.2"/>
    <row r="594" ht="20.25" customHeight="1" x14ac:dyDescent="0.2"/>
    <row r="595" ht="20.25" customHeight="1" x14ac:dyDescent="0.2"/>
    <row r="596" ht="20.25" customHeight="1" x14ac:dyDescent="0.2"/>
    <row r="597" ht="20.25" customHeight="1" x14ac:dyDescent="0.2"/>
    <row r="598" ht="20.25" customHeight="1" x14ac:dyDescent="0.2"/>
    <row r="599" ht="20.25" customHeight="1" x14ac:dyDescent="0.2"/>
    <row r="600" ht="20.25" customHeight="1" x14ac:dyDescent="0.2"/>
    <row r="601" ht="20.25" customHeight="1" x14ac:dyDescent="0.2"/>
    <row r="602" ht="20.25" customHeight="1" x14ac:dyDescent="0.2"/>
    <row r="603" ht="20.25" customHeight="1" x14ac:dyDescent="0.2"/>
    <row r="604" ht="20.25" customHeight="1" x14ac:dyDescent="0.2"/>
    <row r="605" ht="20.25" customHeight="1" x14ac:dyDescent="0.2"/>
    <row r="606" ht="20.25" customHeight="1" x14ac:dyDescent="0.2"/>
    <row r="607" ht="20.25" customHeight="1" x14ac:dyDescent="0.2"/>
    <row r="608" ht="20.25" customHeight="1" x14ac:dyDescent="0.2"/>
    <row r="609" ht="20.25" customHeight="1" x14ac:dyDescent="0.2"/>
    <row r="610" ht="20.25" customHeight="1" x14ac:dyDescent="0.2"/>
    <row r="611" ht="20.25" customHeight="1" x14ac:dyDescent="0.2"/>
    <row r="612" ht="20.25" customHeight="1" x14ac:dyDescent="0.2"/>
    <row r="613" ht="20.25" customHeight="1" x14ac:dyDescent="0.2"/>
    <row r="614" ht="20.25" customHeight="1" x14ac:dyDescent="0.2"/>
    <row r="615" ht="20.25" customHeight="1" x14ac:dyDescent="0.2"/>
    <row r="616" ht="20.25" customHeight="1" x14ac:dyDescent="0.2"/>
    <row r="617" ht="20.25" customHeight="1" x14ac:dyDescent="0.2"/>
    <row r="618" ht="20.25" customHeight="1" x14ac:dyDescent="0.2"/>
    <row r="619" ht="20.25" customHeight="1" x14ac:dyDescent="0.2"/>
    <row r="620" ht="20.25" customHeight="1" x14ac:dyDescent="0.2"/>
    <row r="621" ht="20.25" customHeight="1" x14ac:dyDescent="0.2"/>
    <row r="622" ht="20.25" customHeight="1" x14ac:dyDescent="0.2"/>
    <row r="623" ht="20.25" customHeight="1" x14ac:dyDescent="0.2"/>
    <row r="624" ht="20.25" customHeight="1" x14ac:dyDescent="0.2"/>
    <row r="625" ht="20.25" customHeight="1" x14ac:dyDescent="0.2"/>
    <row r="626" ht="20.25" customHeight="1" x14ac:dyDescent="0.2"/>
    <row r="627" ht="20.25" customHeight="1" x14ac:dyDescent="0.2"/>
    <row r="628" ht="20.25" customHeight="1" x14ac:dyDescent="0.2"/>
    <row r="629" ht="20.25" customHeight="1" x14ac:dyDescent="0.2"/>
    <row r="630" ht="20.25" customHeight="1" x14ac:dyDescent="0.2"/>
    <row r="631" ht="20.25" customHeight="1" x14ac:dyDescent="0.2"/>
    <row r="632" ht="20.25" customHeight="1" x14ac:dyDescent="0.2"/>
    <row r="633" ht="20.25" customHeight="1" x14ac:dyDescent="0.2"/>
    <row r="634" ht="20.25" customHeight="1" x14ac:dyDescent="0.2"/>
    <row r="635" ht="20.25" customHeight="1" x14ac:dyDescent="0.2"/>
    <row r="636" ht="20.25" customHeight="1" x14ac:dyDescent="0.2"/>
    <row r="637" ht="20.25" customHeight="1" x14ac:dyDescent="0.2"/>
    <row r="638" ht="20.25" customHeight="1" x14ac:dyDescent="0.2"/>
    <row r="639" ht="20.25" customHeight="1" x14ac:dyDescent="0.2"/>
    <row r="640" ht="20.25" customHeight="1" x14ac:dyDescent="0.2"/>
    <row r="641" ht="20.25" customHeight="1" x14ac:dyDescent="0.2"/>
    <row r="642" ht="20.25" customHeight="1" x14ac:dyDescent="0.2"/>
    <row r="643" ht="20.25" customHeight="1" x14ac:dyDescent="0.2"/>
    <row r="644" ht="20.25" customHeight="1" x14ac:dyDescent="0.2"/>
    <row r="645" ht="20.25" customHeight="1" x14ac:dyDescent="0.2"/>
    <row r="646" ht="20.25" customHeight="1" x14ac:dyDescent="0.2"/>
    <row r="647" ht="20.25" customHeight="1" x14ac:dyDescent="0.2"/>
    <row r="648" ht="20.25" customHeight="1" x14ac:dyDescent="0.2"/>
    <row r="649" ht="20.25" customHeight="1" x14ac:dyDescent="0.2"/>
    <row r="650" ht="20.25" customHeight="1" x14ac:dyDescent="0.2"/>
    <row r="651" ht="20.25" customHeight="1" x14ac:dyDescent="0.2"/>
    <row r="652" ht="20.25" customHeight="1" x14ac:dyDescent="0.2"/>
    <row r="653" ht="20.25" customHeight="1" x14ac:dyDescent="0.2"/>
    <row r="654" ht="20.25" customHeight="1" x14ac:dyDescent="0.2"/>
    <row r="655" ht="20.25" customHeight="1" x14ac:dyDescent="0.2"/>
    <row r="656" ht="20.25" customHeight="1" x14ac:dyDescent="0.2"/>
    <row r="657" ht="20.25" customHeight="1" x14ac:dyDescent="0.2"/>
    <row r="658" ht="20.25" customHeight="1" x14ac:dyDescent="0.2"/>
    <row r="659" ht="20.25" customHeight="1" x14ac:dyDescent="0.2"/>
    <row r="660" ht="20.25" customHeight="1" x14ac:dyDescent="0.2"/>
    <row r="661" ht="20.25" customHeight="1" x14ac:dyDescent="0.2"/>
    <row r="662" ht="20.25" customHeight="1" x14ac:dyDescent="0.2"/>
    <row r="663" ht="20.25" customHeight="1" x14ac:dyDescent="0.2"/>
    <row r="664" ht="20.25" customHeight="1" x14ac:dyDescent="0.2"/>
    <row r="665" ht="20.25" customHeight="1" x14ac:dyDescent="0.2"/>
    <row r="666" ht="20.25" customHeight="1" x14ac:dyDescent="0.2"/>
    <row r="667" ht="20.25" customHeight="1" x14ac:dyDescent="0.2"/>
    <row r="668" ht="20.25" customHeight="1" x14ac:dyDescent="0.2"/>
    <row r="669" ht="20.25" customHeight="1" x14ac:dyDescent="0.2"/>
    <row r="670" ht="20.25" customHeight="1" x14ac:dyDescent="0.2"/>
    <row r="671" ht="20.25" customHeight="1" x14ac:dyDescent="0.2"/>
    <row r="672" ht="20.25" customHeight="1" x14ac:dyDescent="0.2"/>
    <row r="673" ht="20.25" customHeight="1" x14ac:dyDescent="0.2"/>
    <row r="674" ht="20.25" customHeight="1" x14ac:dyDescent="0.2"/>
    <row r="675" ht="20.25" customHeight="1" x14ac:dyDescent="0.2"/>
    <row r="676" ht="20.25" customHeight="1" x14ac:dyDescent="0.2"/>
    <row r="677" ht="20.25" customHeight="1" x14ac:dyDescent="0.2"/>
    <row r="678" ht="20.25" customHeight="1" x14ac:dyDescent="0.2"/>
    <row r="679" ht="20.25" customHeight="1" x14ac:dyDescent="0.2"/>
    <row r="680" ht="20.25" customHeight="1" x14ac:dyDescent="0.2"/>
    <row r="681" ht="20.25" customHeight="1" x14ac:dyDescent="0.2"/>
    <row r="682" ht="20.25" customHeight="1" x14ac:dyDescent="0.2"/>
    <row r="683" ht="20.25" customHeight="1" x14ac:dyDescent="0.2"/>
    <row r="684" ht="20.25" customHeight="1" x14ac:dyDescent="0.2"/>
    <row r="685" ht="20.25" customHeight="1" x14ac:dyDescent="0.2"/>
    <row r="686" ht="20.25" customHeight="1" x14ac:dyDescent="0.2"/>
    <row r="687" ht="20.25" customHeight="1" x14ac:dyDescent="0.2"/>
    <row r="688" ht="20.25" customHeight="1" x14ac:dyDescent="0.2"/>
    <row r="689" ht="20.25" customHeight="1" x14ac:dyDescent="0.2"/>
    <row r="690" ht="20.25" customHeight="1" x14ac:dyDescent="0.2"/>
    <row r="691" ht="20.25" customHeight="1" x14ac:dyDescent="0.2"/>
    <row r="692" ht="20.25" customHeight="1" x14ac:dyDescent="0.2"/>
    <row r="693" ht="20.25" customHeight="1" x14ac:dyDescent="0.2"/>
    <row r="694" ht="20.25" customHeight="1" x14ac:dyDescent="0.2"/>
    <row r="695" ht="20.25" customHeight="1" x14ac:dyDescent="0.2"/>
    <row r="696" ht="20.25" customHeight="1" x14ac:dyDescent="0.2"/>
    <row r="697" ht="20.25" customHeight="1" x14ac:dyDescent="0.2"/>
    <row r="698" ht="20.25" customHeight="1" x14ac:dyDescent="0.2"/>
    <row r="699" ht="20.25" customHeight="1" x14ac:dyDescent="0.2"/>
    <row r="700" ht="20.25" customHeight="1" x14ac:dyDescent="0.2"/>
    <row r="701" ht="20.25" customHeight="1" x14ac:dyDescent="0.2"/>
    <row r="702" ht="20.25" customHeight="1" x14ac:dyDescent="0.2"/>
    <row r="703" ht="20.25" customHeight="1" x14ac:dyDescent="0.2"/>
    <row r="704" ht="20.25" customHeight="1" x14ac:dyDescent="0.2"/>
    <row r="705" ht="20.25" customHeight="1" x14ac:dyDescent="0.2"/>
    <row r="706" ht="20.25" customHeight="1" x14ac:dyDescent="0.2"/>
    <row r="707" ht="20.25" customHeight="1" x14ac:dyDescent="0.2"/>
    <row r="708" ht="20.25" customHeight="1" x14ac:dyDescent="0.2"/>
    <row r="709" ht="20.25" customHeight="1" x14ac:dyDescent="0.2"/>
    <row r="710" ht="20.25" customHeight="1" x14ac:dyDescent="0.2"/>
    <row r="711" ht="20.25" customHeight="1" x14ac:dyDescent="0.2"/>
    <row r="712" ht="20.25" customHeight="1" x14ac:dyDescent="0.2"/>
    <row r="713" ht="20.25" customHeight="1" x14ac:dyDescent="0.2"/>
    <row r="714" ht="20.25" customHeight="1" x14ac:dyDescent="0.2"/>
    <row r="715" ht="20.25" customHeight="1" x14ac:dyDescent="0.2"/>
    <row r="716" ht="20.25" customHeight="1" x14ac:dyDescent="0.2"/>
    <row r="717" ht="20.25" customHeight="1" x14ac:dyDescent="0.2"/>
    <row r="718" ht="20.25" customHeight="1" x14ac:dyDescent="0.2"/>
    <row r="719" ht="20.25" customHeight="1" x14ac:dyDescent="0.2"/>
    <row r="720" ht="20.25" customHeight="1" x14ac:dyDescent="0.2"/>
    <row r="721" ht="20.25" customHeight="1" x14ac:dyDescent="0.2"/>
    <row r="722" ht="20.25" customHeight="1" x14ac:dyDescent="0.2"/>
    <row r="723" ht="20.25" customHeight="1" x14ac:dyDescent="0.2"/>
    <row r="724" ht="20.25" customHeight="1" x14ac:dyDescent="0.2"/>
    <row r="725" ht="20.25" customHeight="1" x14ac:dyDescent="0.2"/>
    <row r="726" ht="20.25" customHeight="1" x14ac:dyDescent="0.2"/>
    <row r="727" ht="20.25" customHeight="1" x14ac:dyDescent="0.2"/>
    <row r="728" ht="20.25" customHeight="1" x14ac:dyDescent="0.2"/>
    <row r="729" ht="20.25" customHeight="1" x14ac:dyDescent="0.2"/>
    <row r="730" ht="20.25" customHeight="1" x14ac:dyDescent="0.2"/>
    <row r="731" ht="20.25" customHeight="1" x14ac:dyDescent="0.2"/>
    <row r="732" ht="20.25" customHeight="1" x14ac:dyDescent="0.2"/>
    <row r="733" ht="20.25" customHeight="1" x14ac:dyDescent="0.2"/>
    <row r="734" ht="20.25" customHeight="1" x14ac:dyDescent="0.2"/>
    <row r="735" ht="20.25" customHeight="1" x14ac:dyDescent="0.2"/>
    <row r="736" ht="20.25" customHeight="1" x14ac:dyDescent="0.2"/>
    <row r="737" ht="20.25" customHeight="1" x14ac:dyDescent="0.2"/>
    <row r="738" ht="20.25" customHeight="1" x14ac:dyDescent="0.2"/>
    <row r="739" ht="20.25" customHeight="1" x14ac:dyDescent="0.2"/>
    <row r="740" ht="20.25" customHeight="1" x14ac:dyDescent="0.2"/>
    <row r="741" ht="20.25" customHeight="1" x14ac:dyDescent="0.2"/>
    <row r="742" ht="20.25" customHeight="1" x14ac:dyDescent="0.2"/>
    <row r="743" ht="20.25" customHeight="1" x14ac:dyDescent="0.2"/>
    <row r="744" ht="20.25" customHeight="1" x14ac:dyDescent="0.2"/>
    <row r="745" ht="20.25" customHeight="1" x14ac:dyDescent="0.2"/>
    <row r="746" ht="20.25" customHeight="1" x14ac:dyDescent="0.2"/>
    <row r="747" ht="20.25" customHeight="1" x14ac:dyDescent="0.2"/>
    <row r="748" ht="20.25" customHeight="1" x14ac:dyDescent="0.2"/>
    <row r="749" ht="20.25" customHeight="1" x14ac:dyDescent="0.2"/>
    <row r="750" ht="20.25" customHeight="1" x14ac:dyDescent="0.2"/>
    <row r="751" ht="20.25" customHeight="1" x14ac:dyDescent="0.2"/>
    <row r="752" ht="20.25" customHeight="1" x14ac:dyDescent="0.2"/>
    <row r="753" ht="20.25" customHeight="1" x14ac:dyDescent="0.2"/>
    <row r="754" ht="20.25" customHeight="1" x14ac:dyDescent="0.2"/>
    <row r="755" ht="20.25" customHeight="1" x14ac:dyDescent="0.2"/>
    <row r="756" ht="20.25" customHeight="1" x14ac:dyDescent="0.2"/>
    <row r="757" ht="20.25" customHeight="1" x14ac:dyDescent="0.2"/>
    <row r="758" ht="20.25" customHeight="1" x14ac:dyDescent="0.2"/>
    <row r="759" ht="20.25" customHeight="1" x14ac:dyDescent="0.2"/>
    <row r="760" ht="20.25" customHeight="1" x14ac:dyDescent="0.2"/>
    <row r="761" ht="20.25" customHeight="1" x14ac:dyDescent="0.2"/>
    <row r="762" ht="20.25" customHeight="1" x14ac:dyDescent="0.2"/>
    <row r="763" ht="20.25" customHeight="1" x14ac:dyDescent="0.2"/>
    <row r="764" ht="20.25" customHeight="1" x14ac:dyDescent="0.2"/>
    <row r="765" ht="20.25" customHeight="1" x14ac:dyDescent="0.2"/>
    <row r="766" ht="20.25" customHeight="1" x14ac:dyDescent="0.2"/>
    <row r="767" ht="20.25" customHeight="1" x14ac:dyDescent="0.2"/>
    <row r="768" ht="20.25" customHeight="1" x14ac:dyDescent="0.2"/>
    <row r="769" ht="20.25" customHeight="1" x14ac:dyDescent="0.2"/>
    <row r="770" ht="20.25" customHeight="1" x14ac:dyDescent="0.2"/>
    <row r="771" ht="20.25" customHeight="1" x14ac:dyDescent="0.2"/>
    <row r="772" ht="20.25" customHeight="1" x14ac:dyDescent="0.2"/>
    <row r="773" ht="20.25" customHeight="1" x14ac:dyDescent="0.2"/>
    <row r="774" ht="20.25" customHeight="1" x14ac:dyDescent="0.2"/>
    <row r="775" ht="20.25" customHeight="1" x14ac:dyDescent="0.2"/>
    <row r="776" ht="20.25" customHeight="1" x14ac:dyDescent="0.2"/>
    <row r="777" ht="20.25" customHeight="1" x14ac:dyDescent="0.2"/>
    <row r="778" ht="20.25" customHeight="1" x14ac:dyDescent="0.2"/>
    <row r="779" ht="20.25" customHeight="1" x14ac:dyDescent="0.2"/>
    <row r="780" ht="20.25" customHeight="1" x14ac:dyDescent="0.2"/>
    <row r="781" ht="20.25" customHeight="1" x14ac:dyDescent="0.2"/>
    <row r="782" ht="20.25" customHeight="1" x14ac:dyDescent="0.2"/>
    <row r="783" ht="20.25" customHeight="1" x14ac:dyDescent="0.2"/>
    <row r="784" ht="20.25" customHeight="1" x14ac:dyDescent="0.2"/>
    <row r="785" ht="20.25" customHeight="1" x14ac:dyDescent="0.2"/>
    <row r="786" ht="20.25" customHeight="1" x14ac:dyDescent="0.2"/>
    <row r="787" ht="20.25" customHeight="1" x14ac:dyDescent="0.2"/>
    <row r="788" ht="20.25" customHeight="1" x14ac:dyDescent="0.2"/>
    <row r="789" ht="20.25" customHeight="1" x14ac:dyDescent="0.2"/>
    <row r="790" ht="20.25" customHeight="1" x14ac:dyDescent="0.2"/>
    <row r="791" ht="20.25" customHeight="1" x14ac:dyDescent="0.2"/>
    <row r="792" ht="20.25" customHeight="1" x14ac:dyDescent="0.2"/>
    <row r="793" ht="20.25" customHeight="1" x14ac:dyDescent="0.2"/>
    <row r="794" ht="20.25" customHeight="1" x14ac:dyDescent="0.2"/>
    <row r="795" ht="20.25" customHeight="1" x14ac:dyDescent="0.2"/>
    <row r="796" ht="20.25" customHeight="1" x14ac:dyDescent="0.2"/>
    <row r="797" ht="20.25" customHeight="1" x14ac:dyDescent="0.2"/>
    <row r="798" ht="20.25" customHeight="1" x14ac:dyDescent="0.2"/>
    <row r="799" ht="20.25" customHeight="1" x14ac:dyDescent="0.2"/>
    <row r="800" ht="20.25" customHeight="1" x14ac:dyDescent="0.2"/>
    <row r="801" ht="20.25" customHeight="1" x14ac:dyDescent="0.2"/>
    <row r="802" ht="20.25" customHeight="1" x14ac:dyDescent="0.2"/>
    <row r="803" ht="20.25" customHeight="1" x14ac:dyDescent="0.2"/>
    <row r="804" ht="20.25" customHeight="1" x14ac:dyDescent="0.2"/>
    <row r="805" ht="20.25" customHeight="1" x14ac:dyDescent="0.2"/>
    <row r="806" ht="20.25" customHeight="1" x14ac:dyDescent="0.2"/>
    <row r="807" ht="20.25" customHeight="1" x14ac:dyDescent="0.2"/>
    <row r="808" ht="20.25" customHeight="1" x14ac:dyDescent="0.2"/>
    <row r="809" ht="20.25" customHeight="1" x14ac:dyDescent="0.2"/>
    <row r="810" ht="20.25" customHeight="1" x14ac:dyDescent="0.2"/>
    <row r="811" ht="20.25" customHeight="1" x14ac:dyDescent="0.2"/>
    <row r="812" ht="20.25" customHeight="1" x14ac:dyDescent="0.2"/>
    <row r="813" ht="20.25" customHeight="1" x14ac:dyDescent="0.2"/>
    <row r="814" ht="20.25" customHeight="1" x14ac:dyDescent="0.2"/>
    <row r="815" ht="20.25" customHeight="1" x14ac:dyDescent="0.2"/>
    <row r="816" ht="20.25" customHeight="1" x14ac:dyDescent="0.2"/>
    <row r="817" ht="20.25" customHeight="1" x14ac:dyDescent="0.2"/>
    <row r="818" ht="20.25" customHeight="1" x14ac:dyDescent="0.2"/>
    <row r="819" ht="20.25" customHeight="1" x14ac:dyDescent="0.2"/>
    <row r="820" ht="20.25" customHeight="1" x14ac:dyDescent="0.2"/>
    <row r="821" ht="20.25" customHeight="1" x14ac:dyDescent="0.2"/>
    <row r="822" ht="20.25" customHeight="1" x14ac:dyDescent="0.2"/>
    <row r="823" ht="20.25" customHeight="1" x14ac:dyDescent="0.2"/>
    <row r="824" ht="20.25" customHeight="1" x14ac:dyDescent="0.2"/>
    <row r="825" ht="20.25" customHeight="1" x14ac:dyDescent="0.2"/>
    <row r="826" ht="20.25" customHeight="1" x14ac:dyDescent="0.2"/>
    <row r="827" ht="20.25" customHeight="1" x14ac:dyDescent="0.2"/>
    <row r="828" ht="20.25" customHeight="1" x14ac:dyDescent="0.2"/>
    <row r="829" ht="20.25" customHeight="1" x14ac:dyDescent="0.2"/>
    <row r="830" ht="20.25" customHeight="1" x14ac:dyDescent="0.2"/>
    <row r="831" ht="20.25" customHeight="1" x14ac:dyDescent="0.2"/>
    <row r="832" ht="20.25" customHeight="1" x14ac:dyDescent="0.2"/>
    <row r="833" ht="20.25" customHeight="1" x14ac:dyDescent="0.2"/>
    <row r="834" ht="20.25" customHeight="1" x14ac:dyDescent="0.2"/>
    <row r="835" ht="20.25" customHeight="1" x14ac:dyDescent="0.2"/>
    <row r="836" ht="20.25" customHeight="1" x14ac:dyDescent="0.2"/>
    <row r="837" ht="20.25" customHeight="1" x14ac:dyDescent="0.2"/>
    <row r="838" ht="20.25" customHeight="1" x14ac:dyDescent="0.2"/>
    <row r="839" ht="20.25" customHeight="1" x14ac:dyDescent="0.2"/>
    <row r="840" ht="20.25" customHeight="1" x14ac:dyDescent="0.2"/>
    <row r="841" ht="20.25" customHeight="1" x14ac:dyDescent="0.2"/>
    <row r="842" ht="20.25" customHeight="1" x14ac:dyDescent="0.2"/>
    <row r="843" ht="20.25" customHeight="1" x14ac:dyDescent="0.2"/>
    <row r="844" ht="20.25" customHeight="1" x14ac:dyDescent="0.2"/>
    <row r="845" ht="20.25" customHeight="1" x14ac:dyDescent="0.2"/>
    <row r="846" ht="20.25" customHeight="1" x14ac:dyDescent="0.2"/>
    <row r="847" ht="20.25" customHeight="1" x14ac:dyDescent="0.2"/>
    <row r="848" ht="20.25" customHeight="1" x14ac:dyDescent="0.2"/>
    <row r="849" ht="20.25" customHeight="1" x14ac:dyDescent="0.2"/>
    <row r="850" ht="20.25" customHeight="1" x14ac:dyDescent="0.2"/>
    <row r="851" ht="20.25" customHeight="1" x14ac:dyDescent="0.2"/>
    <row r="852" ht="20.25" customHeight="1" x14ac:dyDescent="0.2"/>
    <row r="853" ht="20.25" customHeight="1" x14ac:dyDescent="0.2"/>
    <row r="854" ht="20.25" customHeight="1" x14ac:dyDescent="0.2"/>
    <row r="855" ht="20.25" customHeight="1" x14ac:dyDescent="0.2"/>
    <row r="856" ht="20.25" customHeight="1" x14ac:dyDescent="0.2"/>
    <row r="857" ht="20.25" customHeight="1" x14ac:dyDescent="0.2"/>
    <row r="858" ht="20.25" customHeight="1" x14ac:dyDescent="0.2"/>
    <row r="859" ht="20.25" customHeight="1" x14ac:dyDescent="0.2"/>
    <row r="860" ht="20.25" customHeight="1" x14ac:dyDescent="0.2"/>
    <row r="861" ht="20.25" customHeight="1" x14ac:dyDescent="0.2"/>
    <row r="862" ht="20.25" customHeight="1" x14ac:dyDescent="0.2"/>
    <row r="863" ht="20.25" customHeight="1" x14ac:dyDescent="0.2"/>
    <row r="864" ht="20.25" customHeight="1" x14ac:dyDescent="0.2"/>
    <row r="865" ht="20.25" customHeight="1" x14ac:dyDescent="0.2"/>
    <row r="866" ht="20.25" customHeight="1" x14ac:dyDescent="0.2"/>
    <row r="867" ht="20.25" customHeight="1" x14ac:dyDescent="0.2"/>
    <row r="868" ht="20.25" customHeight="1" x14ac:dyDescent="0.2"/>
    <row r="869" ht="20.25" customHeight="1" x14ac:dyDescent="0.2"/>
    <row r="870" ht="20.25" customHeight="1" x14ac:dyDescent="0.2"/>
    <row r="871" ht="20.25" customHeight="1" x14ac:dyDescent="0.2"/>
    <row r="872" ht="20.25" customHeight="1" x14ac:dyDescent="0.2"/>
    <row r="873" ht="20.25" customHeight="1" x14ac:dyDescent="0.2"/>
    <row r="874" ht="20.25" customHeight="1" x14ac:dyDescent="0.2"/>
    <row r="875" ht="20.25" customHeight="1" x14ac:dyDescent="0.2"/>
    <row r="876" ht="20.25" customHeight="1" x14ac:dyDescent="0.2"/>
    <row r="877" ht="20.25" customHeight="1" x14ac:dyDescent="0.2"/>
    <row r="878" ht="20.25" customHeight="1" x14ac:dyDescent="0.2"/>
    <row r="879" ht="20.25" customHeight="1" x14ac:dyDescent="0.2"/>
    <row r="880" ht="20.25" customHeight="1" x14ac:dyDescent="0.2"/>
    <row r="881" ht="20.25" customHeight="1" x14ac:dyDescent="0.2"/>
    <row r="882" ht="20.25" customHeight="1" x14ac:dyDescent="0.2"/>
    <row r="883" ht="20.25" customHeight="1" x14ac:dyDescent="0.2"/>
    <row r="884" ht="20.25" customHeight="1" x14ac:dyDescent="0.2"/>
    <row r="885" ht="20.25" customHeight="1" x14ac:dyDescent="0.2"/>
    <row r="886" ht="20.25" customHeight="1" x14ac:dyDescent="0.2"/>
    <row r="887" ht="20.25" customHeight="1" x14ac:dyDescent="0.2"/>
    <row r="888" ht="20.25" customHeight="1" x14ac:dyDescent="0.2"/>
    <row r="889" ht="20.25" customHeight="1" x14ac:dyDescent="0.2"/>
    <row r="890" ht="20.25" customHeight="1" x14ac:dyDescent="0.2"/>
    <row r="891" ht="20.25" customHeight="1" x14ac:dyDescent="0.2"/>
    <row r="892" ht="20.25" customHeight="1" x14ac:dyDescent="0.2"/>
    <row r="893" ht="20.25" customHeight="1" x14ac:dyDescent="0.2"/>
    <row r="894" ht="20.25" customHeight="1" x14ac:dyDescent="0.2"/>
    <row r="895" ht="20.25" customHeight="1" x14ac:dyDescent="0.2"/>
    <row r="896" ht="20.25" customHeight="1" x14ac:dyDescent="0.2"/>
    <row r="897" ht="20.25" customHeight="1" x14ac:dyDescent="0.2"/>
    <row r="898" ht="20.25" customHeight="1" x14ac:dyDescent="0.2"/>
    <row r="899" ht="20.25" customHeight="1" x14ac:dyDescent="0.2"/>
    <row r="900" ht="20.25" customHeight="1" x14ac:dyDescent="0.2"/>
    <row r="901" ht="20.25" customHeight="1" x14ac:dyDescent="0.2"/>
    <row r="902" ht="20.25" customHeight="1" x14ac:dyDescent="0.2"/>
    <row r="903" ht="20.25" customHeight="1" x14ac:dyDescent="0.2"/>
    <row r="904" ht="20.25" customHeight="1" x14ac:dyDescent="0.2"/>
    <row r="905" ht="20.25" customHeight="1" x14ac:dyDescent="0.2"/>
    <row r="906" ht="20.25" customHeight="1" x14ac:dyDescent="0.2"/>
    <row r="907" ht="20.25" customHeight="1" x14ac:dyDescent="0.2"/>
    <row r="908" ht="20.25" customHeight="1" x14ac:dyDescent="0.2"/>
    <row r="909" ht="20.25" customHeight="1" x14ac:dyDescent="0.2"/>
    <row r="910" ht="20.25" customHeight="1" x14ac:dyDescent="0.2"/>
    <row r="911" ht="20.25" customHeight="1" x14ac:dyDescent="0.2"/>
    <row r="912" ht="20.25" customHeight="1" x14ac:dyDescent="0.2"/>
    <row r="913" ht="20.25" customHeight="1" x14ac:dyDescent="0.2"/>
    <row r="914" ht="20.25" customHeight="1" x14ac:dyDescent="0.2"/>
    <row r="915" ht="20.25" customHeight="1" x14ac:dyDescent="0.2"/>
    <row r="916" ht="20.25" customHeight="1" x14ac:dyDescent="0.2"/>
    <row r="917" ht="20.25" customHeight="1" x14ac:dyDescent="0.2"/>
    <row r="918" ht="20.25" customHeight="1" x14ac:dyDescent="0.2"/>
    <row r="919" ht="20.25" customHeight="1" x14ac:dyDescent="0.2"/>
    <row r="920" ht="20.25" customHeight="1" x14ac:dyDescent="0.2"/>
    <row r="921" ht="20.25" customHeight="1" x14ac:dyDescent="0.2"/>
    <row r="922" ht="20.25" customHeight="1" x14ac:dyDescent="0.2"/>
    <row r="923" ht="20.25" customHeight="1" x14ac:dyDescent="0.2"/>
    <row r="924" ht="20.25" customHeight="1" x14ac:dyDescent="0.2"/>
    <row r="925" ht="20.25" customHeight="1" x14ac:dyDescent="0.2"/>
    <row r="926" ht="20.25" customHeight="1" x14ac:dyDescent="0.2"/>
    <row r="927" ht="20.25" customHeight="1" x14ac:dyDescent="0.2"/>
    <row r="928" ht="20.25" customHeight="1" x14ac:dyDescent="0.2"/>
    <row r="929" ht="20.25" customHeight="1" x14ac:dyDescent="0.2"/>
    <row r="930" ht="20.25" customHeight="1" x14ac:dyDescent="0.2"/>
    <row r="931" ht="20.25" customHeight="1" x14ac:dyDescent="0.2"/>
    <row r="932" ht="20.25" customHeight="1" x14ac:dyDescent="0.2"/>
    <row r="933" ht="20.25" customHeight="1" x14ac:dyDescent="0.2"/>
    <row r="934" ht="20.25" customHeight="1" x14ac:dyDescent="0.2"/>
    <row r="935" ht="20.25" customHeight="1" x14ac:dyDescent="0.2"/>
    <row r="936" ht="20.25" customHeight="1" x14ac:dyDescent="0.2"/>
    <row r="937" ht="20.25" customHeight="1" x14ac:dyDescent="0.2"/>
    <row r="938" ht="20.25" customHeight="1" x14ac:dyDescent="0.2"/>
    <row r="939" ht="20.25" customHeight="1" x14ac:dyDescent="0.2"/>
    <row r="940" ht="20.25" customHeight="1" x14ac:dyDescent="0.2"/>
    <row r="941" ht="20.25" customHeight="1" x14ac:dyDescent="0.2"/>
    <row r="942" ht="20.25" customHeight="1" x14ac:dyDescent="0.2"/>
    <row r="943" ht="20.25" customHeight="1" x14ac:dyDescent="0.2"/>
    <row r="944" ht="20.25" customHeight="1" x14ac:dyDescent="0.2"/>
    <row r="945" ht="20.25" customHeight="1" x14ac:dyDescent="0.2"/>
    <row r="946" ht="20.25" customHeight="1" x14ac:dyDescent="0.2"/>
    <row r="947" ht="20.25" customHeight="1" x14ac:dyDescent="0.2"/>
    <row r="948" ht="20.25" customHeight="1" x14ac:dyDescent="0.2"/>
    <row r="949" ht="20.25" customHeight="1" x14ac:dyDescent="0.2"/>
    <row r="950" ht="20.25" customHeight="1" x14ac:dyDescent="0.2"/>
    <row r="951" ht="20.25" customHeight="1" x14ac:dyDescent="0.2"/>
    <row r="952" ht="20.25" customHeight="1" x14ac:dyDescent="0.2"/>
    <row r="953" ht="20.25" customHeight="1" x14ac:dyDescent="0.2"/>
    <row r="954" ht="20.25" customHeight="1" x14ac:dyDescent="0.2"/>
    <row r="955" ht="20.25" customHeight="1" x14ac:dyDescent="0.2"/>
    <row r="956" ht="20.25" customHeight="1" x14ac:dyDescent="0.2"/>
    <row r="957" ht="20.25" customHeight="1" x14ac:dyDescent="0.2"/>
    <row r="958" ht="20.25" customHeight="1" x14ac:dyDescent="0.2"/>
    <row r="959" ht="20.25" customHeight="1" x14ac:dyDescent="0.2"/>
    <row r="960" ht="20.25" customHeight="1" x14ac:dyDescent="0.2"/>
    <row r="961" ht="20.25" customHeight="1" x14ac:dyDescent="0.2"/>
    <row r="962" ht="20.25" customHeight="1" x14ac:dyDescent="0.2"/>
    <row r="963" ht="20.25" customHeight="1" x14ac:dyDescent="0.2"/>
    <row r="964" ht="20.25" customHeight="1" x14ac:dyDescent="0.2"/>
    <row r="965" ht="20.25" customHeight="1" x14ac:dyDescent="0.2"/>
    <row r="966" ht="20.25" customHeight="1" x14ac:dyDescent="0.2"/>
    <row r="967" ht="20.25" customHeight="1" x14ac:dyDescent="0.2"/>
    <row r="968" ht="20.25" customHeight="1" x14ac:dyDescent="0.2"/>
    <row r="969" ht="20.25" customHeight="1" x14ac:dyDescent="0.2"/>
    <row r="970" ht="20.25" customHeight="1" x14ac:dyDescent="0.2"/>
    <row r="971" ht="20.25" customHeight="1" x14ac:dyDescent="0.2"/>
    <row r="972" ht="20.25" customHeight="1" x14ac:dyDescent="0.2"/>
    <row r="973" ht="20.25" customHeight="1" x14ac:dyDescent="0.2"/>
    <row r="974" ht="20.25" customHeight="1" x14ac:dyDescent="0.2"/>
    <row r="975" ht="20.25" customHeight="1" x14ac:dyDescent="0.2"/>
    <row r="976" ht="20.25" customHeight="1" x14ac:dyDescent="0.2"/>
    <row r="977" ht="20.25" customHeight="1" x14ac:dyDescent="0.2"/>
    <row r="978" ht="20.25" customHeight="1" x14ac:dyDescent="0.2"/>
    <row r="979" ht="20.25" customHeight="1" x14ac:dyDescent="0.2"/>
    <row r="980" ht="20.25" customHeight="1" x14ac:dyDescent="0.2"/>
    <row r="981" ht="20.25" customHeight="1" x14ac:dyDescent="0.2"/>
    <row r="982" ht="20.25" customHeight="1" x14ac:dyDescent="0.2"/>
    <row r="983" ht="20.25" customHeight="1" x14ac:dyDescent="0.2"/>
    <row r="984" ht="20.25" customHeight="1" x14ac:dyDescent="0.2"/>
    <row r="985" ht="20.25" customHeight="1" x14ac:dyDescent="0.2"/>
    <row r="986" ht="20.25" customHeight="1" x14ac:dyDescent="0.2"/>
    <row r="987" ht="20.25" customHeight="1" x14ac:dyDescent="0.2"/>
    <row r="988" ht="20.25" customHeight="1" x14ac:dyDescent="0.2"/>
    <row r="989" ht="20.25" customHeight="1" x14ac:dyDescent="0.2"/>
    <row r="990" ht="20.25" customHeight="1" x14ac:dyDescent="0.2"/>
    <row r="991" ht="20.25" customHeight="1" x14ac:dyDescent="0.2"/>
    <row r="992" ht="20.25" customHeight="1" x14ac:dyDescent="0.2"/>
    <row r="993" ht="20.25" customHeight="1" x14ac:dyDescent="0.2"/>
    <row r="994" ht="20.25" customHeight="1" x14ac:dyDescent="0.2"/>
    <row r="995" ht="20.25" customHeight="1" x14ac:dyDescent="0.2"/>
    <row r="996" ht="20.25" customHeight="1" x14ac:dyDescent="0.2"/>
    <row r="997" ht="20.25" customHeight="1" x14ac:dyDescent="0.2"/>
    <row r="998" ht="20.25" customHeight="1" x14ac:dyDescent="0.2"/>
    <row r="999" ht="20.25" customHeight="1" x14ac:dyDescent="0.2"/>
    <row r="1000" ht="20.25" customHeight="1" x14ac:dyDescent="0.2"/>
    <row r="1001" ht="20.25" customHeight="1" x14ac:dyDescent="0.2"/>
    <row r="1002" ht="20.2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A25" workbookViewId="0">
      <selection activeCell="G11" sqref="G11"/>
    </sheetView>
  </sheetViews>
  <sheetFormatPr defaultColWidth="14.42578125" defaultRowHeight="15" customHeight="1" x14ac:dyDescent="0.2"/>
  <cols>
    <col min="1" max="1" width="61.140625" customWidth="1"/>
    <col min="2" max="2" width="17.140625" customWidth="1"/>
    <col min="3" max="3" width="11.7109375" customWidth="1"/>
    <col min="4" max="4" width="25" customWidth="1"/>
    <col min="5" max="5" width="30.42578125" customWidth="1"/>
    <col min="6" max="6" width="25.140625" customWidth="1"/>
    <col min="7" max="15" width="11.7109375" customWidth="1"/>
    <col min="16" max="16" width="11" customWidth="1"/>
    <col min="17" max="26" width="17.28515625" customWidth="1"/>
  </cols>
  <sheetData>
    <row r="1" spans="1:16" ht="15.75" x14ac:dyDescent="0.25">
      <c r="A1" s="3" t="str">
        <f>HYPERLINK("#gid=705521020","&lt; back")</f>
        <v>&lt; back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31.5" customHeight="1" x14ac:dyDescent="0.35">
      <c r="A2" s="5" t="s">
        <v>2</v>
      </c>
      <c r="B2" s="5"/>
      <c r="C2" s="5"/>
      <c r="D2" s="5"/>
      <c r="E2" s="5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ht="23.25" customHeight="1" x14ac:dyDescent="0.35">
      <c r="A4" s="7" t="s">
        <v>3</v>
      </c>
      <c r="B4" s="7"/>
      <c r="C4" s="7"/>
      <c r="D4" s="7"/>
      <c r="E4" s="10">
        <f t="shared" ref="E4:F4" si="0">SUM(E6:E10)</f>
        <v>5600</v>
      </c>
      <c r="F4" s="10">
        <f t="shared" si="0"/>
        <v>1120</v>
      </c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25.5" x14ac:dyDescent="0.2">
      <c r="A5" s="14" t="s">
        <v>6</v>
      </c>
      <c r="B5" s="16" t="s">
        <v>7</v>
      </c>
      <c r="C5" s="17" t="s">
        <v>9</v>
      </c>
      <c r="D5" s="17" t="s">
        <v>11</v>
      </c>
      <c r="E5" s="18" t="s">
        <v>12</v>
      </c>
      <c r="F5" s="18" t="s">
        <v>14</v>
      </c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ht="12.75" x14ac:dyDescent="0.2">
      <c r="A6" s="23" t="s">
        <v>16</v>
      </c>
      <c r="B6" s="26">
        <v>200</v>
      </c>
      <c r="C6" s="28">
        <v>2</v>
      </c>
      <c r="D6" s="30">
        <v>5</v>
      </c>
      <c r="E6" s="33">
        <f t="shared" ref="E6:E11" si="1">B6*C6</f>
        <v>400</v>
      </c>
      <c r="F6" s="33">
        <f t="shared" ref="F6:F11" si="2">E6/D6</f>
        <v>80</v>
      </c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ht="12.75" x14ac:dyDescent="0.2">
      <c r="A7" s="23" t="s">
        <v>20</v>
      </c>
      <c r="B7" s="26">
        <v>50</v>
      </c>
      <c r="C7" s="28">
        <v>6</v>
      </c>
      <c r="D7" s="30">
        <v>5</v>
      </c>
      <c r="E7" s="33">
        <f t="shared" si="1"/>
        <v>300</v>
      </c>
      <c r="F7" s="33">
        <f>E7/D7</f>
        <v>60</v>
      </c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ht="12.75" x14ac:dyDescent="0.2">
      <c r="A8" s="37" t="s">
        <v>22</v>
      </c>
      <c r="B8" s="32">
        <v>3000</v>
      </c>
      <c r="C8" s="35">
        <v>1</v>
      </c>
      <c r="D8" s="30">
        <v>5</v>
      </c>
      <c r="E8" s="33">
        <f t="shared" si="1"/>
        <v>3000</v>
      </c>
      <c r="F8" s="33">
        <f t="shared" si="2"/>
        <v>600</v>
      </c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ht="12.75" x14ac:dyDescent="0.2">
      <c r="A9" s="37" t="s">
        <v>27</v>
      </c>
      <c r="B9" s="32">
        <v>1000</v>
      </c>
      <c r="C9" s="35">
        <v>1</v>
      </c>
      <c r="D9" s="38">
        <v>5</v>
      </c>
      <c r="E9" s="39">
        <f t="shared" si="1"/>
        <v>1000</v>
      </c>
      <c r="F9" s="39">
        <f t="shared" si="2"/>
        <v>200</v>
      </c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ht="12.75" x14ac:dyDescent="0.2">
      <c r="A10" s="37" t="s">
        <v>140</v>
      </c>
      <c r="B10" s="32">
        <v>300</v>
      </c>
      <c r="C10" s="35">
        <v>3</v>
      </c>
      <c r="D10" s="38">
        <v>5</v>
      </c>
      <c r="E10" s="39">
        <f t="shared" si="1"/>
        <v>900</v>
      </c>
      <c r="F10" s="39">
        <f t="shared" si="2"/>
        <v>180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ht="12.75" x14ac:dyDescent="0.2">
      <c r="A11" s="37" t="s">
        <v>31</v>
      </c>
      <c r="B11" s="32">
        <v>1500</v>
      </c>
      <c r="C11" s="35">
        <v>1</v>
      </c>
      <c r="D11" s="38">
        <v>5</v>
      </c>
      <c r="E11" s="39">
        <f t="shared" si="1"/>
        <v>1500</v>
      </c>
      <c r="F11" s="39">
        <f t="shared" si="2"/>
        <v>300</v>
      </c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ht="19.5" customHeight="1" x14ac:dyDescent="0.2">
      <c r="A12" s="19"/>
      <c r="B12" s="19"/>
      <c r="C12" s="19"/>
      <c r="D12" s="19"/>
      <c r="E12" s="39"/>
      <c r="F12" s="3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23.25" customHeight="1" x14ac:dyDescent="0.35">
      <c r="A13" s="7" t="s">
        <v>33</v>
      </c>
      <c r="B13" s="7"/>
      <c r="C13" s="7"/>
      <c r="D13" s="7"/>
      <c r="E13" s="10">
        <f t="shared" ref="E13:F13" si="3">SUM(E15:E19)</f>
        <v>1017500</v>
      </c>
      <c r="F13" s="10">
        <f t="shared" si="3"/>
        <v>203500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ht="25.5" x14ac:dyDescent="0.2">
      <c r="A14" s="40" t="s">
        <v>89</v>
      </c>
      <c r="B14" s="41" t="s">
        <v>90</v>
      </c>
      <c r="C14" s="42" t="s">
        <v>91</v>
      </c>
      <c r="D14" s="42"/>
      <c r="E14" s="43" t="s">
        <v>92</v>
      </c>
      <c r="F14" s="18" t="s">
        <v>93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ht="12.75" x14ac:dyDescent="0.2">
      <c r="A15" s="44" t="s">
        <v>141</v>
      </c>
      <c r="B15" s="22">
        <v>100</v>
      </c>
      <c r="C15" s="24">
        <v>30</v>
      </c>
      <c r="D15" s="45">
        <v>5</v>
      </c>
      <c r="E15" s="29">
        <f t="shared" ref="E15:E19" si="4">B15*C15</f>
        <v>3000</v>
      </c>
      <c r="F15" s="29">
        <f t="shared" ref="F15:F19" si="5">E15/D15</f>
        <v>600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ht="12.75" x14ac:dyDescent="0.2">
      <c r="A16" s="23" t="s">
        <v>42</v>
      </c>
      <c r="B16" s="26">
        <v>1000000</v>
      </c>
      <c r="C16" s="24">
        <v>1</v>
      </c>
      <c r="D16" s="45">
        <v>5</v>
      </c>
      <c r="E16" s="29">
        <f t="shared" si="4"/>
        <v>1000000</v>
      </c>
      <c r="F16" s="29">
        <f t="shared" si="5"/>
        <v>200000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1:16" ht="12.75" x14ac:dyDescent="0.2">
      <c r="A17" s="37" t="s">
        <v>44</v>
      </c>
      <c r="B17" s="32">
        <v>250</v>
      </c>
      <c r="C17" s="35">
        <v>10</v>
      </c>
      <c r="D17" s="38">
        <v>5</v>
      </c>
      <c r="E17" s="39">
        <f t="shared" si="4"/>
        <v>2500</v>
      </c>
      <c r="F17" s="39">
        <f t="shared" si="5"/>
        <v>500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t="12.75" x14ac:dyDescent="0.2">
      <c r="A18" s="37" t="s">
        <v>142</v>
      </c>
      <c r="B18" s="32">
        <v>100</v>
      </c>
      <c r="C18" s="35">
        <v>30</v>
      </c>
      <c r="D18" s="38">
        <v>5</v>
      </c>
      <c r="E18" s="39">
        <f t="shared" si="4"/>
        <v>3000</v>
      </c>
      <c r="F18" s="39">
        <f t="shared" si="5"/>
        <v>600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12.75" x14ac:dyDescent="0.2">
      <c r="A19" s="37" t="s">
        <v>46</v>
      </c>
      <c r="B19" s="32">
        <v>150</v>
      </c>
      <c r="C19" s="35">
        <v>60</v>
      </c>
      <c r="D19" s="38">
        <v>5</v>
      </c>
      <c r="E19" s="39">
        <f t="shared" si="4"/>
        <v>9000</v>
      </c>
      <c r="F19" s="39">
        <f t="shared" si="5"/>
        <v>1800</v>
      </c>
      <c r="G19" s="19"/>
      <c r="H19" s="19"/>
      <c r="I19" s="19"/>
      <c r="J19" s="19"/>
      <c r="K19" s="19"/>
      <c r="L19" s="19"/>
      <c r="M19" s="19"/>
      <c r="N19" s="19"/>
      <c r="O19" s="19"/>
      <c r="P19" s="19"/>
    </row>
    <row r="20" spans="1:16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24.75" customHeight="1" x14ac:dyDescent="0.35">
      <c r="A21" s="7" t="s">
        <v>47</v>
      </c>
      <c r="B21" s="7"/>
      <c r="C21" s="7"/>
      <c r="D21" s="7"/>
      <c r="E21" s="10">
        <f t="shared" ref="E21:F21" si="6">SUM(E23:E31)</f>
        <v>3820</v>
      </c>
      <c r="F21" s="10">
        <f t="shared" si="6"/>
        <v>764</v>
      </c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25.5" x14ac:dyDescent="0.2">
      <c r="A22" s="50" t="s">
        <v>94</v>
      </c>
      <c r="B22" s="41" t="s">
        <v>95</v>
      </c>
      <c r="C22" s="42" t="s">
        <v>96</v>
      </c>
      <c r="D22" s="42"/>
      <c r="E22" s="43" t="s">
        <v>49</v>
      </c>
      <c r="F22" s="18" t="s">
        <v>97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</row>
    <row r="23" spans="1:16" x14ac:dyDescent="0.2">
      <c r="A23" s="31" t="s">
        <v>50</v>
      </c>
      <c r="B23" s="32">
        <v>20</v>
      </c>
      <c r="C23" s="35">
        <v>10</v>
      </c>
      <c r="D23" s="38">
        <v>5</v>
      </c>
      <c r="E23" s="39">
        <f t="shared" ref="E23:E31" si="7">C23*B23</f>
        <v>200</v>
      </c>
      <c r="F23" s="39">
        <f t="shared" ref="F23:F31" si="8">E23/D23</f>
        <v>40</v>
      </c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2">
      <c r="A24" s="31" t="s">
        <v>53</v>
      </c>
      <c r="B24" s="32">
        <v>150</v>
      </c>
      <c r="C24" s="35">
        <v>1</v>
      </c>
      <c r="D24" s="38">
        <v>5</v>
      </c>
      <c r="E24" s="39">
        <f t="shared" si="7"/>
        <v>150</v>
      </c>
      <c r="F24" s="39">
        <f t="shared" si="8"/>
        <v>30</v>
      </c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">
      <c r="A25" s="31" t="s">
        <v>56</v>
      </c>
      <c r="B25" s="32">
        <v>200</v>
      </c>
      <c r="C25" s="35">
        <v>6</v>
      </c>
      <c r="D25" s="38">
        <v>5</v>
      </c>
      <c r="E25" s="39">
        <f t="shared" si="7"/>
        <v>1200</v>
      </c>
      <c r="F25" s="39">
        <f t="shared" si="8"/>
        <v>240</v>
      </c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2">
      <c r="A26" s="31" t="s">
        <v>58</v>
      </c>
      <c r="B26" s="32">
        <v>50</v>
      </c>
      <c r="C26" s="35">
        <v>5</v>
      </c>
      <c r="D26" s="38">
        <v>5</v>
      </c>
      <c r="E26" s="39">
        <f t="shared" si="7"/>
        <v>250</v>
      </c>
      <c r="F26" s="39">
        <f t="shared" si="8"/>
        <v>50</v>
      </c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">
      <c r="A27" s="31" t="s">
        <v>60</v>
      </c>
      <c r="B27" s="32">
        <v>300</v>
      </c>
      <c r="C27" s="35">
        <v>1</v>
      </c>
      <c r="D27" s="38">
        <v>5</v>
      </c>
      <c r="E27" s="39">
        <f t="shared" si="7"/>
        <v>300</v>
      </c>
      <c r="F27" s="39">
        <f t="shared" si="8"/>
        <v>60</v>
      </c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x14ac:dyDescent="0.2">
      <c r="A28" s="31" t="s">
        <v>61</v>
      </c>
      <c r="B28" s="32">
        <v>360</v>
      </c>
      <c r="C28" s="35">
        <v>1</v>
      </c>
      <c r="D28" s="38">
        <v>5</v>
      </c>
      <c r="E28" s="39">
        <f t="shared" si="7"/>
        <v>360</v>
      </c>
      <c r="F28" s="39">
        <f t="shared" si="8"/>
        <v>72</v>
      </c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2">
      <c r="A29" s="31" t="s">
        <v>62</v>
      </c>
      <c r="B29" s="32">
        <v>200</v>
      </c>
      <c r="C29" s="35">
        <v>3</v>
      </c>
      <c r="D29" s="38">
        <v>5</v>
      </c>
      <c r="E29" s="39">
        <f t="shared" si="7"/>
        <v>600</v>
      </c>
      <c r="F29" s="39">
        <f t="shared" si="8"/>
        <v>120</v>
      </c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2">
      <c r="A30" s="31" t="s">
        <v>143</v>
      </c>
      <c r="B30" s="32">
        <v>120</v>
      </c>
      <c r="C30" s="35">
        <v>3</v>
      </c>
      <c r="D30" s="38">
        <v>5</v>
      </c>
      <c r="E30" s="39">
        <f t="shared" si="7"/>
        <v>360</v>
      </c>
      <c r="F30" s="39">
        <f t="shared" si="8"/>
        <v>72</v>
      </c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x14ac:dyDescent="0.2">
      <c r="A31" s="55" t="s">
        <v>98</v>
      </c>
      <c r="B31" s="57">
        <v>400</v>
      </c>
      <c r="C31" s="59">
        <v>1</v>
      </c>
      <c r="D31" s="60">
        <v>5</v>
      </c>
      <c r="E31" s="62">
        <f t="shared" si="7"/>
        <v>400</v>
      </c>
      <c r="F31" s="62">
        <f t="shared" si="8"/>
        <v>80</v>
      </c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2">
      <c r="A32" s="4"/>
      <c r="B32" s="4"/>
      <c r="C32" s="4"/>
      <c r="D32" s="4"/>
      <c r="E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2">
      <c r="A33" s="4"/>
      <c r="B33" s="4"/>
      <c r="C33" s="4"/>
      <c r="D33" s="4"/>
      <c r="E33" s="43" t="s">
        <v>65</v>
      </c>
      <c r="F33" s="18" t="s">
        <v>66</v>
      </c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23.25" x14ac:dyDescent="0.35">
      <c r="A34" s="7" t="s">
        <v>67</v>
      </c>
      <c r="B34" s="7"/>
      <c r="C34" s="7"/>
      <c r="D34" s="7"/>
      <c r="E34" s="10">
        <f>material_betrag+maschinene_betrag+maschinen_betrag</f>
        <v>1026920</v>
      </c>
      <c r="F34" s="10">
        <f>SUM(F6:F31)</f>
        <v>409948</v>
      </c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topLeftCell="A16" workbookViewId="0">
      <selection activeCell="B38" sqref="B38"/>
    </sheetView>
  </sheetViews>
  <sheetFormatPr defaultColWidth="14.42578125" defaultRowHeight="15" customHeight="1" x14ac:dyDescent="0.2"/>
  <cols>
    <col min="1" max="1" width="57.7109375" customWidth="1"/>
    <col min="2" max="3" width="11.7109375" customWidth="1"/>
    <col min="4" max="4" width="19.140625" customWidth="1"/>
    <col min="5" max="14" width="11.7109375" customWidth="1"/>
    <col min="15" max="26" width="17.28515625" customWidth="1"/>
  </cols>
  <sheetData>
    <row r="1" spans="1:14" ht="12.75" customHeight="1" x14ac:dyDescent="0.25">
      <c r="A1" s="1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2.75" customHeight="1" x14ac:dyDescent="0.35">
      <c r="A2" s="5" t="s">
        <v>1</v>
      </c>
      <c r="B2" s="5"/>
      <c r="C2" s="5"/>
      <c r="D2" s="5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2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" customHeight="1" x14ac:dyDescent="0.2">
      <c r="A4" s="6" t="s">
        <v>144</v>
      </c>
      <c r="B4" s="9"/>
      <c r="C4" s="9"/>
      <c r="D4" s="11">
        <f>SUM(D6:D7)</f>
        <v>2250</v>
      </c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8.5" customHeight="1" x14ac:dyDescent="0.2">
      <c r="A5" s="14" t="s">
        <v>99</v>
      </c>
      <c r="B5" s="63" t="s">
        <v>146</v>
      </c>
      <c r="C5" s="17" t="s">
        <v>100</v>
      </c>
      <c r="D5" s="18" t="s">
        <v>101</v>
      </c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4" ht="15" customHeight="1" x14ac:dyDescent="0.2">
      <c r="A6" s="20" t="s">
        <v>15</v>
      </c>
      <c r="B6" s="22">
        <v>250</v>
      </c>
      <c r="C6" s="24">
        <v>1</v>
      </c>
      <c r="D6" s="29">
        <f t="shared" ref="D6:D7" si="0">C6*B6</f>
        <v>250</v>
      </c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ht="15" customHeight="1" x14ac:dyDescent="0.2">
      <c r="A7" s="31" t="s">
        <v>19</v>
      </c>
      <c r="B7" s="32">
        <v>2000</v>
      </c>
      <c r="C7" s="35">
        <v>1</v>
      </c>
      <c r="D7" s="33">
        <f t="shared" si="0"/>
        <v>2000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ht="15" customHeight="1" x14ac:dyDescent="0.2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ht="15" customHeight="1" x14ac:dyDescent="0.2">
      <c r="A9" s="6" t="s">
        <v>23</v>
      </c>
      <c r="B9" s="9"/>
      <c r="C9" s="9"/>
      <c r="D9" s="11">
        <f>SUM(D11:D15)</f>
        <v>18690</v>
      </c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1:14" ht="24.75" customHeight="1" x14ac:dyDescent="0.2">
      <c r="A10" s="14" t="s">
        <v>102</v>
      </c>
      <c r="B10" s="63" t="s">
        <v>146</v>
      </c>
      <c r="C10" s="17" t="s">
        <v>103</v>
      </c>
      <c r="D10" s="18" t="s">
        <v>104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1:14" ht="15" customHeight="1" x14ac:dyDescent="0.2">
      <c r="A11" s="20" t="s">
        <v>26</v>
      </c>
      <c r="B11" s="22">
        <v>0.25</v>
      </c>
      <c r="C11" s="24">
        <v>5000</v>
      </c>
      <c r="D11" s="29">
        <f t="shared" ref="D11:D15" si="1">C11*B11</f>
        <v>1250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14" ht="15" customHeight="1" x14ac:dyDescent="0.2">
      <c r="A12" s="20"/>
      <c r="B12" s="22">
        <v>2.27</v>
      </c>
      <c r="C12" s="24">
        <v>2000</v>
      </c>
      <c r="D12" s="29">
        <f t="shared" si="1"/>
        <v>4540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ht="15" customHeight="1" x14ac:dyDescent="0.2">
      <c r="A13" s="20"/>
      <c r="B13" s="22">
        <v>10500</v>
      </c>
      <c r="C13" s="24">
        <v>1</v>
      </c>
      <c r="D13" s="29">
        <f t="shared" si="1"/>
        <v>10500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1:14" ht="15" customHeight="1" x14ac:dyDescent="0.2">
      <c r="A14" s="20"/>
      <c r="B14" s="22">
        <v>1200</v>
      </c>
      <c r="C14" s="24">
        <v>1</v>
      </c>
      <c r="D14" s="29">
        <f t="shared" si="1"/>
        <v>1200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4" ht="15" customHeight="1" x14ac:dyDescent="0.2">
      <c r="A15" s="20"/>
      <c r="B15" s="22">
        <v>1200</v>
      </c>
      <c r="C15" s="24">
        <v>1</v>
      </c>
      <c r="D15" s="29">
        <f t="shared" si="1"/>
        <v>1200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1:14" ht="15" customHeight="1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1:14" ht="15" customHeight="1" x14ac:dyDescent="0.2">
      <c r="A17" s="6" t="s">
        <v>29</v>
      </c>
      <c r="B17" s="9"/>
      <c r="C17" s="9"/>
      <c r="D17" s="11">
        <f>SUM(D19:D23)</f>
        <v>18690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24" customHeight="1" x14ac:dyDescent="0.2">
      <c r="A18" s="14" t="s">
        <v>105</v>
      </c>
      <c r="B18" s="63" t="s">
        <v>146</v>
      </c>
      <c r="C18" s="17" t="s">
        <v>106</v>
      </c>
      <c r="D18" s="18" t="s">
        <v>107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15" customHeight="1" x14ac:dyDescent="0.2">
      <c r="A19" s="20" t="s">
        <v>32</v>
      </c>
      <c r="B19" s="22">
        <v>0.25</v>
      </c>
      <c r="C19" s="24">
        <v>5000</v>
      </c>
      <c r="D19" s="29">
        <f t="shared" ref="D19:D23" si="2">C19*B19</f>
        <v>1250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1:14" ht="15" customHeight="1" x14ac:dyDescent="0.2">
      <c r="A20" s="20"/>
      <c r="B20" s="22">
        <v>2.27</v>
      </c>
      <c r="C20" s="24">
        <v>2000</v>
      </c>
      <c r="D20" s="29">
        <f t="shared" si="2"/>
        <v>4540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1:14" ht="15" customHeight="1" x14ac:dyDescent="0.2">
      <c r="A21" s="20"/>
      <c r="B21" s="22">
        <v>10500</v>
      </c>
      <c r="C21" s="24">
        <v>1</v>
      </c>
      <c r="D21" s="29">
        <f t="shared" si="2"/>
        <v>10500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15" customHeight="1" x14ac:dyDescent="0.2">
      <c r="A22" s="20"/>
      <c r="B22" s="22">
        <v>1200</v>
      </c>
      <c r="C22" s="24">
        <v>1</v>
      </c>
      <c r="D22" s="29">
        <f t="shared" si="2"/>
        <v>1200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ht="15" customHeight="1" x14ac:dyDescent="0.2">
      <c r="A23" s="20"/>
      <c r="B23" s="22">
        <v>1200</v>
      </c>
      <c r="C23" s="24">
        <v>1</v>
      </c>
      <c r="D23" s="29">
        <f t="shared" si="2"/>
        <v>1200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5" customHeight="1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15" customHeight="1" x14ac:dyDescent="0.2">
      <c r="A25" s="6" t="s">
        <v>35</v>
      </c>
      <c r="B25" s="9"/>
      <c r="C25" s="9"/>
      <c r="D25" s="11">
        <f>SUM(D27:D31)</f>
        <v>18690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4" ht="24" customHeight="1" x14ac:dyDescent="0.2">
      <c r="A26" s="14" t="s">
        <v>108</v>
      </c>
      <c r="B26" s="63" t="s">
        <v>146</v>
      </c>
      <c r="C26" s="17" t="s">
        <v>109</v>
      </c>
      <c r="D26" s="18" t="s">
        <v>110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15" customHeight="1" x14ac:dyDescent="0.2">
      <c r="A27" s="20" t="s">
        <v>111</v>
      </c>
      <c r="B27" s="22">
        <v>0.25</v>
      </c>
      <c r="C27" s="24">
        <v>5000</v>
      </c>
      <c r="D27" s="29">
        <f t="shared" ref="D27:D31" si="3">C27*B27</f>
        <v>1250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15" customHeight="1" x14ac:dyDescent="0.2">
      <c r="A28" s="20" t="s">
        <v>37</v>
      </c>
      <c r="B28" s="22">
        <v>2.27</v>
      </c>
      <c r="C28" s="24">
        <v>2000</v>
      </c>
      <c r="D28" s="29">
        <f t="shared" si="3"/>
        <v>4540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 ht="15" customHeight="1" x14ac:dyDescent="0.2">
      <c r="A29" s="20" t="s">
        <v>38</v>
      </c>
      <c r="B29" s="22">
        <v>10500</v>
      </c>
      <c r="C29" s="24">
        <v>1</v>
      </c>
      <c r="D29" s="29">
        <f t="shared" si="3"/>
        <v>10500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ht="15" customHeight="1" x14ac:dyDescent="0.2">
      <c r="A30" s="20" t="s">
        <v>40</v>
      </c>
      <c r="B30" s="22">
        <v>1200</v>
      </c>
      <c r="C30" s="24">
        <v>1</v>
      </c>
      <c r="D30" s="29">
        <f t="shared" si="3"/>
        <v>1200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ht="15" customHeight="1" x14ac:dyDescent="0.2">
      <c r="A31" s="20"/>
      <c r="B31" s="22">
        <v>1200</v>
      </c>
      <c r="C31" s="24">
        <v>1</v>
      </c>
      <c r="D31" s="29">
        <f t="shared" si="3"/>
        <v>1200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ht="15" customHeight="1" x14ac:dyDescent="0.2">
      <c r="A32" s="46"/>
      <c r="B32" s="47"/>
      <c r="C32" s="47"/>
      <c r="D32" s="47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15" customHeight="1" x14ac:dyDescent="0.2">
      <c r="A33" s="6" t="s">
        <v>41</v>
      </c>
      <c r="B33" s="9"/>
      <c r="C33" s="9"/>
      <c r="D33" s="11">
        <f>SUM(D35:D39)</f>
        <v>111250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24" customHeight="1" x14ac:dyDescent="0.2">
      <c r="A34" s="14" t="s">
        <v>112</v>
      </c>
      <c r="B34" s="63" t="s">
        <v>146</v>
      </c>
      <c r="C34" s="17" t="s">
        <v>113</v>
      </c>
      <c r="D34" s="18" t="s">
        <v>114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15" customHeight="1" x14ac:dyDescent="0.2">
      <c r="A35" s="20" t="s">
        <v>115</v>
      </c>
      <c r="B35" s="22">
        <v>0.25</v>
      </c>
      <c r="C35" s="24">
        <v>5000</v>
      </c>
      <c r="D35" s="29">
        <f>C35*B35</f>
        <v>1250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1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ht="12.75" customHeight="1" x14ac:dyDescent="0.2">
      <c r="A37" s="6" t="s">
        <v>45</v>
      </c>
      <c r="B37" s="9"/>
      <c r="C37" s="9"/>
      <c r="D37" s="11">
        <f>SUM(D39:D43)</f>
        <v>80000</v>
      </c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ht="25.5" customHeight="1" x14ac:dyDescent="0.2">
      <c r="A38" s="14" t="s">
        <v>116</v>
      </c>
      <c r="B38" s="63" t="s">
        <v>146</v>
      </c>
      <c r="C38" s="17" t="s">
        <v>117</v>
      </c>
      <c r="D38" s="18" t="s">
        <v>118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ht="15" customHeight="1" x14ac:dyDescent="0.2">
      <c r="A39" s="20" t="s">
        <v>48</v>
      </c>
      <c r="B39" s="22">
        <v>30000</v>
      </c>
      <c r="C39" s="24">
        <v>1</v>
      </c>
      <c r="D39" s="29">
        <f t="shared" ref="D39:D43" si="4">C39*B39</f>
        <v>30000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1:14" ht="15" customHeight="1" x14ac:dyDescent="0.2">
      <c r="A40" s="20" t="s">
        <v>119</v>
      </c>
      <c r="B40" s="51">
        <v>15000</v>
      </c>
      <c r="C40" s="24">
        <v>1</v>
      </c>
      <c r="D40" s="29">
        <f t="shared" si="4"/>
        <v>15000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1:14" ht="15" customHeight="1" x14ac:dyDescent="0.2">
      <c r="A41" s="20" t="s">
        <v>52</v>
      </c>
      <c r="B41" s="22">
        <v>20000</v>
      </c>
      <c r="C41" s="24">
        <v>1</v>
      </c>
      <c r="D41" s="29">
        <f t="shared" si="4"/>
        <v>20000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 ht="15" customHeight="1" x14ac:dyDescent="0.2">
      <c r="A42" s="20" t="s">
        <v>54</v>
      </c>
      <c r="B42" s="22">
        <v>10000</v>
      </c>
      <c r="C42" s="24">
        <v>1</v>
      </c>
      <c r="D42" s="29">
        <f t="shared" si="4"/>
        <v>10000</v>
      </c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4" ht="12.75" customHeight="1" x14ac:dyDescent="0.2">
      <c r="A43" s="20" t="s">
        <v>55</v>
      </c>
      <c r="B43" s="22">
        <v>5000</v>
      </c>
      <c r="C43" s="24">
        <v>1</v>
      </c>
      <c r="D43" s="29">
        <f t="shared" si="4"/>
        <v>5000</v>
      </c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 ht="12.7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4" ht="23.25" customHeight="1" x14ac:dyDescent="0.35">
      <c r="A45" s="52" t="s">
        <v>57</v>
      </c>
      <c r="B45" s="7"/>
      <c r="C45" s="7"/>
      <c r="D45" s="54">
        <f>D37+D4+D25</f>
        <v>100940</v>
      </c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 ht="12.7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ht="12.7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ht="12.7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ht="12.7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ht="12.75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ht="12.75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ht="12.75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ht="12.75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ht="12.75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ht="12.75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ht="12.75" customHeight="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ht="12.75" customHeight="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ht="12.75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ht="12.75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ht="12.7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ht="12.75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ht="12.75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ht="12.75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1:14" ht="12.75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12.75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1:14" ht="12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1:14" ht="12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ht="12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14" ht="12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ht="12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1:14" ht="12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1:14" ht="12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1:14" ht="12.7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1:14" ht="12.7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1:14" ht="12.7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1:14" ht="12.7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1:14" ht="12.7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1:14" ht="12.7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1:14" ht="12.7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1:14" ht="12.7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1:14" ht="12.7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1:14" ht="12.7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1:14" ht="12.7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1:14" ht="12.7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1:14" ht="12.7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1:14" ht="12.7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1:14" ht="12.7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1:14" ht="12.7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1:14" ht="12.7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1:14" ht="12.7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1:14" ht="12.7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1:14" ht="12.75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1:14" ht="12.7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1:14" ht="12.75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1:14" ht="12.75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1:14" ht="12.75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1:14" ht="12.75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 ht="12.75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1:14" ht="12.75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1:14" ht="12.7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 ht="12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1:14" ht="12.7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1:14" ht="12.7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12.7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2.7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2.7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2.7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2.7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2.7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12.7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12.7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12.7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2.7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2.7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12.7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2.7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12.7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1:14" ht="12.7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2.7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2.7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12.75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12.75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12.75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12.75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2.75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12.75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2.75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2.75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12.75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2.75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12.75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2.75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12.75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12.75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2.75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12.75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12.75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12.75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12.7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12.7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12.7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12.75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28" workbookViewId="0">
      <selection activeCell="A32" sqref="A32"/>
    </sheetView>
  </sheetViews>
  <sheetFormatPr defaultColWidth="14.42578125" defaultRowHeight="15" customHeight="1" x14ac:dyDescent="0.2"/>
  <cols>
    <col min="1" max="3" width="17.28515625" customWidth="1"/>
    <col min="4" max="4" width="28" customWidth="1"/>
    <col min="5" max="26" width="17.28515625" customWidth="1"/>
  </cols>
  <sheetData>
    <row r="1" spans="1:4" ht="15.75" x14ac:dyDescent="0.25">
      <c r="A1" s="1" t="s">
        <v>120</v>
      </c>
      <c r="B1" s="4"/>
      <c r="C1" s="4"/>
      <c r="D1" s="4"/>
    </row>
    <row r="2" spans="1:4" ht="15" customHeight="1" x14ac:dyDescent="0.35">
      <c r="A2" s="5" t="s">
        <v>68</v>
      </c>
      <c r="B2" s="5"/>
      <c r="C2" s="5"/>
      <c r="D2" s="5"/>
    </row>
    <row r="3" spans="1:4" ht="15" customHeight="1" x14ac:dyDescent="0.2">
      <c r="A3" s="4"/>
      <c r="B3" s="4"/>
      <c r="C3" s="4"/>
      <c r="D3" s="4"/>
    </row>
    <row r="4" spans="1:4" ht="15" customHeight="1" x14ac:dyDescent="0.2">
      <c r="A4" s="6" t="s">
        <v>69</v>
      </c>
      <c r="B4" s="9"/>
      <c r="C4" s="9"/>
      <c r="D4" s="11">
        <f>SUM(D6:D11)</f>
        <v>8025</v>
      </c>
    </row>
    <row r="5" spans="1:4" ht="28.5" customHeight="1" x14ac:dyDescent="0.2">
      <c r="A5" s="14" t="s">
        <v>121</v>
      </c>
      <c r="B5" s="16" t="s">
        <v>122</v>
      </c>
      <c r="C5" s="17" t="s">
        <v>123</v>
      </c>
      <c r="D5" s="18" t="s">
        <v>124</v>
      </c>
    </row>
    <row r="6" spans="1:4" ht="15" customHeight="1" x14ac:dyDescent="0.2">
      <c r="A6" s="31" t="s">
        <v>70</v>
      </c>
      <c r="B6" s="32">
        <v>3</v>
      </c>
      <c r="C6" s="24">
        <v>1000</v>
      </c>
      <c r="D6" s="33">
        <f t="shared" ref="D6:D11" si="0">C6*B6</f>
        <v>3000</v>
      </c>
    </row>
    <row r="7" spans="1:4" ht="15" customHeight="1" x14ac:dyDescent="0.2">
      <c r="A7" s="31" t="s">
        <v>71</v>
      </c>
      <c r="B7" s="32">
        <v>2</v>
      </c>
      <c r="C7" s="35">
        <v>600</v>
      </c>
      <c r="D7" s="33">
        <f t="shared" si="0"/>
        <v>1200</v>
      </c>
    </row>
    <row r="8" spans="1:4" ht="15" customHeight="1" x14ac:dyDescent="0.2">
      <c r="A8" s="31" t="s">
        <v>72</v>
      </c>
      <c r="B8" s="32">
        <v>3.5</v>
      </c>
      <c r="C8" s="35">
        <v>250</v>
      </c>
      <c r="D8" s="33">
        <f t="shared" si="0"/>
        <v>875</v>
      </c>
    </row>
    <row r="9" spans="1:4" ht="15" customHeight="1" x14ac:dyDescent="0.2">
      <c r="A9" s="31" t="s">
        <v>73</v>
      </c>
      <c r="B9" s="32">
        <v>2.5</v>
      </c>
      <c r="C9" s="35">
        <v>500</v>
      </c>
      <c r="D9" s="33">
        <f t="shared" si="0"/>
        <v>1250</v>
      </c>
    </row>
    <row r="10" spans="1:4" ht="15" customHeight="1" x14ac:dyDescent="0.2">
      <c r="A10" s="31" t="s">
        <v>74</v>
      </c>
      <c r="B10" s="32">
        <v>0.5</v>
      </c>
      <c r="C10" s="35">
        <v>2000</v>
      </c>
      <c r="D10" s="33">
        <f t="shared" si="0"/>
        <v>1000</v>
      </c>
    </row>
    <row r="11" spans="1:4" ht="15" customHeight="1" x14ac:dyDescent="0.2">
      <c r="A11" s="31" t="s">
        <v>125</v>
      </c>
      <c r="B11" s="32">
        <v>3.5</v>
      </c>
      <c r="C11" s="35">
        <v>200</v>
      </c>
      <c r="D11" s="33">
        <f t="shared" si="0"/>
        <v>700</v>
      </c>
    </row>
    <row r="12" spans="1:4" ht="15" customHeight="1" x14ac:dyDescent="0.2">
      <c r="A12" s="19"/>
      <c r="B12" s="19"/>
      <c r="C12" s="19"/>
      <c r="D12" s="19"/>
    </row>
    <row r="13" spans="1:4" ht="15" customHeight="1" x14ac:dyDescent="0.2">
      <c r="A13" s="6" t="s">
        <v>145</v>
      </c>
      <c r="B13" s="9"/>
      <c r="C13" s="9"/>
      <c r="D13" s="11">
        <f>SUM(D15:D19)</f>
        <v>20000</v>
      </c>
    </row>
    <row r="14" spans="1:4" ht="26.25" customHeight="1" x14ac:dyDescent="0.2">
      <c r="A14" s="14" t="s">
        <v>126</v>
      </c>
      <c r="B14" s="16" t="s">
        <v>127</v>
      </c>
      <c r="C14" s="17" t="s">
        <v>128</v>
      </c>
      <c r="D14" s="18" t="s">
        <v>129</v>
      </c>
    </row>
    <row r="15" spans="1:4" ht="30" customHeight="1" x14ac:dyDescent="0.2">
      <c r="A15" s="20" t="s">
        <v>75</v>
      </c>
      <c r="B15" s="22">
        <v>7500</v>
      </c>
      <c r="C15" s="24">
        <v>1</v>
      </c>
      <c r="D15" s="29">
        <f t="shared" ref="D15:D19" si="1">C15*B15</f>
        <v>7500</v>
      </c>
    </row>
    <row r="16" spans="1:4" ht="26.25" customHeight="1" x14ac:dyDescent="0.2">
      <c r="A16" s="20" t="s">
        <v>76</v>
      </c>
      <c r="B16" s="22">
        <v>4500</v>
      </c>
      <c r="C16" s="24">
        <v>1</v>
      </c>
      <c r="D16" s="29">
        <f t="shared" si="1"/>
        <v>4500</v>
      </c>
    </row>
    <row r="17" spans="1:4" ht="28.5" customHeight="1" x14ac:dyDescent="0.2">
      <c r="A17" s="20" t="s">
        <v>77</v>
      </c>
      <c r="B17" s="22">
        <v>2500</v>
      </c>
      <c r="C17" s="24">
        <v>1</v>
      </c>
      <c r="D17" s="29">
        <f t="shared" si="1"/>
        <v>2500</v>
      </c>
    </row>
    <row r="18" spans="1:4" ht="25.5" customHeight="1" x14ac:dyDescent="0.2">
      <c r="A18" s="20" t="s">
        <v>78</v>
      </c>
      <c r="B18" s="22">
        <v>3500</v>
      </c>
      <c r="C18" s="24">
        <v>1</v>
      </c>
      <c r="D18" s="29">
        <f t="shared" si="1"/>
        <v>3500</v>
      </c>
    </row>
    <row r="19" spans="1:4" ht="35.25" customHeight="1" x14ac:dyDescent="0.2">
      <c r="A19" s="20" t="s">
        <v>79</v>
      </c>
      <c r="B19" s="22">
        <v>2000</v>
      </c>
      <c r="C19" s="24">
        <v>1</v>
      </c>
      <c r="D19" s="29">
        <f t="shared" si="1"/>
        <v>2000</v>
      </c>
    </row>
    <row r="20" spans="1:4" ht="15" customHeight="1" x14ac:dyDescent="0.2">
      <c r="A20" s="19"/>
      <c r="B20" s="19"/>
      <c r="C20" s="19"/>
      <c r="D20" s="19"/>
    </row>
    <row r="21" spans="1:4" ht="15" customHeight="1" x14ac:dyDescent="0.2">
      <c r="A21" s="6" t="s">
        <v>80</v>
      </c>
      <c r="B21" s="9"/>
      <c r="C21" s="9"/>
      <c r="D21" s="11">
        <f>SUM(D23:D24)</f>
        <v>10400</v>
      </c>
    </row>
    <row r="22" spans="1:4" ht="30.75" customHeight="1" x14ac:dyDescent="0.2">
      <c r="A22" s="14" t="s">
        <v>130</v>
      </c>
      <c r="B22" s="16" t="s">
        <v>131</v>
      </c>
      <c r="C22" s="17" t="s">
        <v>132</v>
      </c>
      <c r="D22" s="18" t="s">
        <v>133</v>
      </c>
    </row>
    <row r="23" spans="1:4" ht="26.25" customHeight="1" x14ac:dyDescent="0.2">
      <c r="A23" s="20" t="s">
        <v>81</v>
      </c>
      <c r="B23" s="22">
        <v>75</v>
      </c>
      <c r="C23" s="24">
        <v>32</v>
      </c>
      <c r="D23" s="29">
        <f t="shared" ref="D23:D24" si="2">C23*B23</f>
        <v>2400</v>
      </c>
    </row>
    <row r="24" spans="1:4" ht="43.5" customHeight="1" x14ac:dyDescent="0.2">
      <c r="A24" s="20" t="s">
        <v>82</v>
      </c>
      <c r="B24" s="22">
        <v>25</v>
      </c>
      <c r="C24" s="24">
        <v>320</v>
      </c>
      <c r="D24" s="29">
        <f t="shared" si="2"/>
        <v>8000</v>
      </c>
    </row>
    <row r="25" spans="1:4" ht="15" customHeight="1" x14ac:dyDescent="0.2">
      <c r="A25" s="4"/>
      <c r="B25" s="4"/>
      <c r="C25" s="4"/>
      <c r="D25" s="4"/>
    </row>
    <row r="26" spans="1:4" x14ac:dyDescent="0.2">
      <c r="A26" s="6" t="s">
        <v>83</v>
      </c>
      <c r="B26" s="9"/>
      <c r="C26" s="9"/>
      <c r="D26" s="11">
        <f>SUM(D28:D32)</f>
        <v>132700</v>
      </c>
    </row>
    <row r="27" spans="1:4" ht="25.5" x14ac:dyDescent="0.2">
      <c r="A27" s="14" t="s">
        <v>134</v>
      </c>
      <c r="B27" s="16" t="s">
        <v>135</v>
      </c>
      <c r="C27" s="17" t="s">
        <v>136</v>
      </c>
      <c r="D27" s="18" t="s">
        <v>137</v>
      </c>
    </row>
    <row r="28" spans="1:4" ht="38.25" x14ac:dyDescent="0.2">
      <c r="A28" s="20" t="s">
        <v>84</v>
      </c>
      <c r="B28" s="22">
        <v>85000</v>
      </c>
      <c r="C28" s="24">
        <v>1</v>
      </c>
      <c r="D28" s="29">
        <f t="shared" ref="D28:D32" si="3">C28*B28</f>
        <v>85000</v>
      </c>
    </row>
    <row r="29" spans="1:4" ht="12.75" x14ac:dyDescent="0.2">
      <c r="A29" s="20" t="s">
        <v>85</v>
      </c>
      <c r="B29" s="22">
        <v>36000</v>
      </c>
      <c r="C29" s="24">
        <v>1</v>
      </c>
      <c r="D29" s="29">
        <f t="shared" si="3"/>
        <v>36000</v>
      </c>
    </row>
    <row r="30" spans="1:4" ht="12.75" x14ac:dyDescent="0.2">
      <c r="A30" s="20" t="s">
        <v>86</v>
      </c>
      <c r="B30" s="22">
        <v>8000</v>
      </c>
      <c r="C30" s="24">
        <v>1</v>
      </c>
      <c r="D30" s="29">
        <f t="shared" si="3"/>
        <v>8000</v>
      </c>
    </row>
    <row r="31" spans="1:4" ht="12.75" x14ac:dyDescent="0.2">
      <c r="A31" s="20" t="s">
        <v>87</v>
      </c>
      <c r="B31" s="22">
        <v>2500</v>
      </c>
      <c r="C31" s="24">
        <v>1</v>
      </c>
      <c r="D31" s="29">
        <f t="shared" si="3"/>
        <v>2500</v>
      </c>
    </row>
    <row r="32" spans="1:4" ht="12.75" x14ac:dyDescent="0.2">
      <c r="A32" s="20" t="s">
        <v>138</v>
      </c>
      <c r="B32" s="22">
        <v>1200</v>
      </c>
      <c r="C32" s="24">
        <v>1</v>
      </c>
      <c r="D32" s="29">
        <f t="shared" si="3"/>
        <v>1200</v>
      </c>
    </row>
    <row r="33" spans="1:4" x14ac:dyDescent="0.2">
      <c r="A33" s="4"/>
      <c r="B33" s="4"/>
      <c r="C33" s="4"/>
      <c r="D33" s="4"/>
    </row>
    <row r="34" spans="1:4" ht="23.25" x14ac:dyDescent="0.35">
      <c r="A34" s="52" t="s">
        <v>88</v>
      </c>
      <c r="B34" s="7"/>
      <c r="C34" s="7"/>
      <c r="D34" s="54">
        <f>D26+D21+D13+D4</f>
        <v>171125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23</vt:i4>
      </vt:variant>
    </vt:vector>
  </HeadingPairs>
  <TitlesOfParts>
    <vt:vector size="27" baseType="lpstr">
      <vt:lpstr>Przegląd</vt:lpstr>
      <vt:lpstr>Koszty początkowe</vt:lpstr>
      <vt:lpstr>Koszty bieżące</vt:lpstr>
      <vt:lpstr>Przychody</vt:lpstr>
      <vt:lpstr>admission_revenue</vt:lpstr>
      <vt:lpstr>cooperation_revenue</vt:lpstr>
      <vt:lpstr>funding_revenue</vt:lpstr>
      <vt:lpstr>infrastructure_cost</vt:lpstr>
      <vt:lpstr>initial_activities_cost</vt:lpstr>
      <vt:lpstr>initial_cost</vt:lpstr>
      <vt:lpstr>initial_equipment_cost</vt:lpstr>
      <vt:lpstr>initial_infrastructure_cost</vt:lpstr>
      <vt:lpstr>legal_cost</vt:lpstr>
      <vt:lpstr>marketing_cost</vt:lpstr>
      <vt:lpstr>maschinen</vt:lpstr>
      <vt:lpstr>maschinen_betrag</vt:lpstr>
      <vt:lpstr>maschinene_betrag</vt:lpstr>
      <vt:lpstr>material</vt:lpstr>
      <vt:lpstr>material_betrag</vt:lpstr>
      <vt:lpstr>material_cost</vt:lpstr>
      <vt:lpstr>mobiliar</vt:lpstr>
      <vt:lpstr>mobiliar_betrag</vt:lpstr>
      <vt:lpstr>personnel_cost</vt:lpstr>
      <vt:lpstr>project_revenue</vt:lpstr>
      <vt:lpstr>rental_cost</vt:lpstr>
      <vt:lpstr>Verwaltungskosten</vt:lpstr>
      <vt:lpstr>Verwaltungskosten_betrag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AOF</cp:lastModifiedBy>
  <dcterms:modified xsi:type="dcterms:W3CDTF">2017-12-18T10:44:32Z</dcterms:modified>
</cp:coreProperties>
</file>